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USER\Desktop\"/>
    </mc:Choice>
  </mc:AlternateContent>
  <bookViews>
    <workbookView xWindow="-15" yWindow="30" windowWidth="10260" windowHeight="7560" tabRatio="815"/>
  </bookViews>
  <sheets>
    <sheet name="調査票" sheetId="1" r:id="rId1"/>
    <sheet name="導入量" sheetId="3" r:id="rId2"/>
    <sheet name="削減原単位" sheetId="2" r:id="rId3"/>
    <sheet name="結果表" sheetId="6" r:id="rId4"/>
    <sheet name="他効果" sheetId="7" r:id="rId5"/>
    <sheet name="ご意見" sheetId="5" r:id="rId6"/>
    <sheet name="解説" sheetId="8" r:id="rId7"/>
  </sheets>
  <definedNames>
    <definedName name="_xlnm.Print_Area" localSheetId="5">ご意見!$A$1:$J$25</definedName>
    <definedName name="_xlnm.Print_Area" localSheetId="2">削減原単位!$A$1:$P$101</definedName>
    <definedName name="_xlnm.Print_Area" localSheetId="1">導入量!$1:$92</definedName>
  </definedNames>
  <calcPr calcId="152511" fullCalcOnLoad="1"/>
</workbook>
</file>

<file path=xl/calcChain.xml><?xml version="1.0" encoding="utf-8"?>
<calcChain xmlns="http://schemas.openxmlformats.org/spreadsheetml/2006/main">
  <c r="E86" i="3" l="1"/>
  <c r="K77" i="3"/>
  <c r="J77" i="3"/>
  <c r="BC86" i="3"/>
  <c r="D68" i="3"/>
  <c r="K59" i="3"/>
  <c r="J59" i="3"/>
  <c r="K54" i="3"/>
  <c r="J54" i="3"/>
  <c r="L91" i="2"/>
  <c r="N90" i="2"/>
  <c r="C25" i="6"/>
  <c r="C24" i="6"/>
  <c r="C19" i="6"/>
  <c r="C18" i="6"/>
  <c r="C16" i="6"/>
  <c r="C15" i="6"/>
  <c r="D11" i="6"/>
  <c r="D9" i="6"/>
  <c r="D5" i="6"/>
  <c r="D4" i="6"/>
  <c r="O93" i="2"/>
  <c r="N93" i="2"/>
  <c r="M93" i="2"/>
  <c r="L93" i="2"/>
  <c r="C93" i="2"/>
  <c r="O92" i="2"/>
  <c r="N92" i="2"/>
  <c r="J92" i="2"/>
  <c r="M92" i="2"/>
  <c r="O91" i="2"/>
  <c r="J91" i="2"/>
  <c r="N91" i="2"/>
  <c r="O90" i="2"/>
  <c r="J90" i="2"/>
  <c r="M90" i="2"/>
  <c r="O89" i="2"/>
  <c r="J89" i="2"/>
  <c r="L89" i="2"/>
  <c r="I89" i="2"/>
  <c r="N89" i="2"/>
  <c r="H89" i="2"/>
  <c r="M89" i="2"/>
  <c r="O73" i="2"/>
  <c r="C73" i="2"/>
  <c r="O72" i="2"/>
  <c r="L72" i="2"/>
  <c r="I72" i="2"/>
  <c r="N72" i="2"/>
  <c r="H72" i="2"/>
  <c r="M72" i="2"/>
  <c r="F72" i="2"/>
  <c r="O71" i="2"/>
  <c r="L71" i="2"/>
  <c r="H71" i="2"/>
  <c r="M71" i="2"/>
  <c r="F71" i="2"/>
  <c r="O70" i="2"/>
  <c r="M70" i="2"/>
  <c r="L70" i="2"/>
  <c r="H70" i="2"/>
  <c r="I70" i="2"/>
  <c r="N70" i="2"/>
  <c r="F70" i="2"/>
  <c r="O69" i="2"/>
  <c r="M69" i="2"/>
  <c r="L69" i="2"/>
  <c r="I69" i="2"/>
  <c r="N69" i="2"/>
  <c r="H69" i="2"/>
  <c r="F69" i="2"/>
  <c r="O68" i="2"/>
  <c r="J68" i="2"/>
  <c r="L68" i="2"/>
  <c r="I68" i="2"/>
  <c r="N68" i="2"/>
  <c r="H68" i="2"/>
  <c r="M68" i="2"/>
  <c r="F68" i="2"/>
  <c r="O67" i="2"/>
  <c r="J67" i="2"/>
  <c r="L67" i="2"/>
  <c r="I67" i="2"/>
  <c r="N67" i="2"/>
  <c r="H67" i="2"/>
  <c r="M67" i="2"/>
  <c r="F67" i="2"/>
  <c r="O66" i="2"/>
  <c r="J66" i="2"/>
  <c r="L66" i="2"/>
  <c r="I66" i="2"/>
  <c r="N66" i="2"/>
  <c r="H66" i="2"/>
  <c r="M66" i="2"/>
  <c r="F66" i="2"/>
  <c r="O65" i="2"/>
  <c r="J65" i="2"/>
  <c r="L65" i="2"/>
  <c r="I65" i="2"/>
  <c r="N65" i="2"/>
  <c r="H65" i="2"/>
  <c r="M65" i="2"/>
  <c r="F65" i="2"/>
  <c r="O64" i="2"/>
  <c r="J64" i="2"/>
  <c r="L64" i="2"/>
  <c r="I64" i="2"/>
  <c r="N64" i="2"/>
  <c r="H64" i="2"/>
  <c r="M64" i="2"/>
  <c r="F64" i="2"/>
  <c r="O63" i="2"/>
  <c r="L63" i="2"/>
  <c r="I63" i="2"/>
  <c r="N63" i="2"/>
  <c r="H63" i="2"/>
  <c r="M63" i="2"/>
  <c r="F63" i="2"/>
  <c r="O62" i="2"/>
  <c r="J62" i="2"/>
  <c r="L62" i="2"/>
  <c r="I62" i="2"/>
  <c r="N62" i="2"/>
  <c r="H62" i="2"/>
  <c r="M62" i="2"/>
  <c r="F62" i="2"/>
  <c r="O61" i="2"/>
  <c r="L61" i="2"/>
  <c r="H61" i="2"/>
  <c r="F61" i="2"/>
  <c r="O60" i="2"/>
  <c r="J60" i="2"/>
  <c r="L60" i="2"/>
  <c r="H60" i="2"/>
  <c r="I60" i="2"/>
  <c r="N60" i="2"/>
  <c r="F60" i="2"/>
  <c r="O59" i="2"/>
  <c r="J59" i="2"/>
  <c r="L59" i="2"/>
  <c r="H59" i="2"/>
  <c r="I59" i="2"/>
  <c r="N59" i="2"/>
  <c r="F59" i="2"/>
  <c r="O45" i="2"/>
  <c r="C45" i="2"/>
  <c r="O44" i="2"/>
  <c r="L44" i="2"/>
  <c r="H44" i="2"/>
  <c r="F44" i="2"/>
  <c r="O43" i="2"/>
  <c r="M43" i="2"/>
  <c r="L43" i="2"/>
  <c r="H43" i="2"/>
  <c r="I43" i="2"/>
  <c r="N43" i="2"/>
  <c r="F43" i="2"/>
  <c r="O42" i="2"/>
  <c r="M42" i="2"/>
  <c r="L42" i="2"/>
  <c r="H42" i="2"/>
  <c r="I42" i="2"/>
  <c r="N42" i="2"/>
  <c r="F42" i="2"/>
  <c r="O41" i="2"/>
  <c r="M41" i="2"/>
  <c r="L41" i="2"/>
  <c r="I41" i="2"/>
  <c r="N41" i="2"/>
  <c r="H41" i="2"/>
  <c r="F41" i="2"/>
  <c r="O40" i="2"/>
  <c r="N40" i="2"/>
  <c r="J40" i="2"/>
  <c r="L40" i="2"/>
  <c r="I40" i="2"/>
  <c r="H40" i="2"/>
  <c r="M40" i="2"/>
  <c r="F40" i="2"/>
  <c r="O39" i="2"/>
  <c r="J39" i="2"/>
  <c r="L39" i="2"/>
  <c r="I39" i="2"/>
  <c r="N39" i="2"/>
  <c r="H39" i="2"/>
  <c r="M39" i="2"/>
  <c r="F39" i="2"/>
  <c r="O38" i="2"/>
  <c r="N38" i="2"/>
  <c r="J38" i="2"/>
  <c r="L38" i="2"/>
  <c r="I38" i="2"/>
  <c r="H38" i="2"/>
  <c r="M38" i="2"/>
  <c r="F38" i="2"/>
  <c r="O37" i="2"/>
  <c r="J37" i="2"/>
  <c r="L37" i="2"/>
  <c r="I37" i="2"/>
  <c r="N37" i="2"/>
  <c r="H37" i="2"/>
  <c r="M37" i="2"/>
  <c r="F37" i="2"/>
  <c r="O36" i="2"/>
  <c r="N36" i="2"/>
  <c r="J36" i="2"/>
  <c r="L36" i="2"/>
  <c r="I36" i="2"/>
  <c r="H36" i="2"/>
  <c r="M36" i="2"/>
  <c r="F36" i="2"/>
  <c r="O35" i="2"/>
  <c r="L35" i="2"/>
  <c r="H35" i="2"/>
  <c r="F35" i="2"/>
  <c r="O34" i="2"/>
  <c r="J34" i="2"/>
  <c r="L34" i="2"/>
  <c r="H34" i="2"/>
  <c r="I34" i="2"/>
  <c r="N34" i="2"/>
  <c r="F34" i="2"/>
  <c r="O33" i="2"/>
  <c r="M33" i="2"/>
  <c r="L33" i="2"/>
  <c r="I33" i="2"/>
  <c r="N33" i="2"/>
  <c r="H33" i="2"/>
  <c r="F33" i="2"/>
  <c r="O32" i="2"/>
  <c r="L32" i="2"/>
  <c r="J32" i="2"/>
  <c r="I32" i="2"/>
  <c r="N32" i="2"/>
  <c r="H32" i="2"/>
  <c r="M32" i="2"/>
  <c r="F32" i="2"/>
  <c r="O31" i="2"/>
  <c r="L31" i="2"/>
  <c r="J31" i="2"/>
  <c r="I31" i="2"/>
  <c r="N31" i="2"/>
  <c r="H31" i="2"/>
  <c r="M31" i="2"/>
  <c r="F31" i="2"/>
  <c r="D17" i="2"/>
  <c r="D19" i="2"/>
  <c r="D16" i="2"/>
  <c r="D18" i="2"/>
  <c r="D15" i="2"/>
  <c r="D14" i="2"/>
  <c r="D13" i="2"/>
  <c r="D12" i="2"/>
  <c r="D11" i="2"/>
  <c r="D10" i="2"/>
  <c r="C86" i="3"/>
  <c r="C77" i="3"/>
  <c r="C68" i="3"/>
  <c r="F60" i="3"/>
  <c r="E60" i="3"/>
  <c r="D60" i="3"/>
  <c r="G60" i="3"/>
  <c r="C54" i="3"/>
  <c r="D44" i="3"/>
  <c r="C44" i="3"/>
  <c r="E30" i="3"/>
  <c r="E44" i="3"/>
  <c r="C30" i="3"/>
  <c r="G20" i="3"/>
  <c r="F20" i="3"/>
  <c r="C4" i="6"/>
  <c r="K8" i="3"/>
  <c r="C8" i="3"/>
  <c r="E18" i="1"/>
  <c r="I3" i="2"/>
  <c r="C27" i="6"/>
  <c r="C5" i="6"/>
  <c r="C6" i="6"/>
  <c r="E17" i="1"/>
  <c r="J3" i="3"/>
  <c r="E14" i="1"/>
  <c r="E13" i="1"/>
  <c r="C22" i="6"/>
  <c r="E12" i="1"/>
  <c r="C21" i="6"/>
  <c r="E11" i="1"/>
  <c r="C20" i="6"/>
  <c r="E10" i="1"/>
  <c r="E6" i="1"/>
  <c r="E5" i="1"/>
  <c r="C17" i="6"/>
  <c r="M54" i="3"/>
  <c r="M60" i="3"/>
  <c r="K12" i="2"/>
  <c r="K10" i="2"/>
  <c r="M45" i="2"/>
  <c r="M44" i="2"/>
  <c r="I44" i="2"/>
  <c r="N44" i="2"/>
  <c r="L45" i="2"/>
  <c r="M35" i="2"/>
  <c r="I35" i="2"/>
  <c r="N35" i="2"/>
  <c r="N45" i="2"/>
  <c r="L73" i="2"/>
  <c r="M34" i="2"/>
  <c r="M59" i="2"/>
  <c r="M61" i="2"/>
  <c r="I61" i="2"/>
  <c r="N61" i="2"/>
  <c r="N73" i="2"/>
  <c r="C23" i="6"/>
  <c r="E68" i="3"/>
  <c r="D86" i="3"/>
  <c r="K9" i="2"/>
  <c r="K8" i="2"/>
  <c r="M60" i="2"/>
  <c r="C26" i="6"/>
  <c r="I71" i="2"/>
  <c r="N71" i="2"/>
  <c r="L92" i="2"/>
  <c r="L90" i="2"/>
  <c r="M91" i="2"/>
  <c r="K11" i="2"/>
  <c r="K13" i="2"/>
  <c r="M73" i="2"/>
  <c r="C9" i="6"/>
  <c r="C11" i="6"/>
  <c r="C12" i="6"/>
  <c r="C10" i="6"/>
  <c r="H77" i="3"/>
  <c r="I77" i="3"/>
  <c r="BB86" i="3"/>
  <c r="M77" i="3"/>
  <c r="F84" i="3"/>
  <c r="AV86" i="3"/>
  <c r="AQ86" i="3"/>
  <c r="AY86" i="3"/>
  <c r="AT86" i="3"/>
  <c r="AR86" i="3"/>
  <c r="AU86" i="3"/>
  <c r="AK86" i="3"/>
  <c r="AX86" i="3"/>
  <c r="G84" i="3"/>
  <c r="BD86" i="3"/>
  <c r="J84" i="3"/>
  <c r="H59" i="3"/>
  <c r="I59" i="3"/>
  <c r="J60" i="3"/>
  <c r="H54" i="3"/>
  <c r="I54" i="3"/>
  <c r="K60" i="3"/>
  <c r="AG86" i="3"/>
  <c r="D84" i="3"/>
  <c r="U86" i="3"/>
  <c r="M84" i="3"/>
  <c r="AJ86" i="3"/>
  <c r="H84" i="3"/>
  <c r="AE86" i="3"/>
  <c r="L84" i="3"/>
  <c r="K84" i="3"/>
  <c r="AH86" i="3"/>
  <c r="AN86" i="3"/>
  <c r="AZ86" i="3"/>
  <c r="AP86" i="3"/>
  <c r="AM86" i="3"/>
  <c r="E84" i="3"/>
  <c r="V86" i="3"/>
  <c r="I84" i="3"/>
  <c r="R86" i="3"/>
  <c r="AS86" i="3"/>
  <c r="AL86" i="3"/>
  <c r="AO86" i="3"/>
  <c r="AW86" i="3"/>
  <c r="BA86" i="3"/>
  <c r="S86" i="3"/>
  <c r="AA86" i="3"/>
  <c r="T86" i="3"/>
  <c r="X86" i="3"/>
  <c r="I60" i="3"/>
  <c r="H60" i="3"/>
  <c r="I66" i="3"/>
  <c r="F66" i="3"/>
  <c r="M66" i="3"/>
  <c r="AJ68" i="3"/>
  <c r="H66" i="3"/>
  <c r="BC68" i="3"/>
  <c r="D66" i="3"/>
  <c r="G66" i="3"/>
  <c r="J66" i="3"/>
  <c r="BD68" i="3"/>
  <c r="E66" i="3"/>
  <c r="L66" i="3"/>
  <c r="AI68" i="3"/>
  <c r="K66" i="3"/>
  <c r="Y86" i="3"/>
  <c r="Q86" i="3"/>
  <c r="AB86" i="3"/>
  <c r="W86" i="3"/>
  <c r="AD86" i="3"/>
  <c r="AC86" i="3"/>
  <c r="Z86" i="3"/>
  <c r="AF86" i="3"/>
  <c r="AI86" i="3"/>
  <c r="AY68" i="3"/>
  <c r="AS68" i="3"/>
  <c r="AX68" i="3"/>
  <c r="AW68" i="3"/>
  <c r="AB68" i="3"/>
  <c r="AO68" i="3"/>
  <c r="BB68" i="3"/>
  <c r="BA68" i="3"/>
  <c r="AK68" i="3"/>
  <c r="AM68" i="3"/>
  <c r="AT68" i="3"/>
  <c r="AZ68" i="3"/>
  <c r="AU68" i="3"/>
  <c r="AQ68" i="3"/>
  <c r="AP68" i="3"/>
  <c r="AV68" i="3"/>
  <c r="AL68" i="3"/>
  <c r="AN68" i="3"/>
  <c r="AR68" i="3"/>
  <c r="AG68" i="3"/>
  <c r="X68" i="3"/>
  <c r="AH68" i="3"/>
  <c r="AC68" i="3"/>
  <c r="T68" i="3"/>
  <c r="R68" i="3"/>
  <c r="S68" i="3"/>
  <c r="AD68" i="3"/>
  <c r="AE68" i="3"/>
  <c r="AF68" i="3"/>
  <c r="Y68" i="3"/>
  <c r="Z68" i="3"/>
  <c r="Q68" i="3"/>
  <c r="V68" i="3"/>
  <c r="W68" i="3"/>
  <c r="U68" i="3"/>
  <c r="AA68" i="3"/>
</calcChain>
</file>

<file path=xl/comments1.xml><?xml version="1.0" encoding="utf-8"?>
<comments xmlns="http://schemas.openxmlformats.org/spreadsheetml/2006/main">
  <authors>
    <author>km</author>
  </authors>
  <commentList>
    <comment ref="D10" authorId="0" shapeId="0">
      <text>
        <r>
          <rPr>
            <b/>
            <sz val="9"/>
            <color indexed="81"/>
            <rFont val="ＭＳ Ｐゴシック"/>
            <family val="3"/>
            <charset val="128"/>
          </rPr>
          <t>→　原則として導入単位に、CO2削減量（例：「tCO2」や「トン」等）を使用しないこと
→　発電設備の導入単位に「kW」以外の設備容量（例：「MW」、「GW」等）や発電量（例：「kWh」等）を使用しないこと</t>
        </r>
      </text>
    </comment>
  </commentList>
</comments>
</file>

<file path=xl/comments2.xml><?xml version="1.0" encoding="utf-8"?>
<comments xmlns="http://schemas.openxmlformats.org/spreadsheetml/2006/main">
  <authors>
    <author>km</author>
  </authors>
  <commentList>
    <comment ref="J8" authorId="0" shapeId="0">
      <text>
        <r>
          <rPr>
            <b/>
            <sz val="9"/>
            <color indexed="81"/>
            <rFont val="ＭＳ Ｐゴシック"/>
            <family val="3"/>
            <charset val="128"/>
          </rPr>
          <t>FS事業や研究開発事業、基盤整備事業等においては、事業期間中には直接的なCO2削減効果が期待できないため、直接導入量は「0」と記入すること</t>
        </r>
      </text>
    </comment>
    <comment ref="J12" authorId="0" shapeId="0">
      <text>
        <r>
          <rPr>
            <b/>
            <sz val="9"/>
            <color indexed="81"/>
            <rFont val="ＭＳ Ｐゴシック"/>
            <family val="3"/>
            <charset val="128"/>
          </rPr>
          <t>基金型事業の場合には、事業年数は「1」のままとすること</t>
        </r>
      </text>
    </comment>
    <comment ref="K77" authorId="0" shapeId="0">
      <text>
        <r>
          <rPr>
            <b/>
            <sz val="9"/>
            <color indexed="81"/>
            <rFont val="ＭＳ Ｐゴシック"/>
            <family val="3"/>
            <charset val="128"/>
          </rPr>
          <t>各年の供給数を設定できない場合は、2020年と2030年時点の累積導入量の
想定値または目標値を、下記の「累積導入量」欄にそれぞれ直接記入する</t>
        </r>
      </text>
    </comment>
    <comment ref="M77" authorId="0" shapeId="0">
      <text>
        <r>
          <rPr>
            <b/>
            <sz val="9"/>
            <color indexed="81"/>
            <rFont val="ＭＳ Ｐゴシック"/>
            <family val="3"/>
            <charset val="128"/>
          </rPr>
          <t>各年の供給数を設定できない場合は、2020年と2030年時点の累積導入量の
想定値または目標値を、下記の「累積導入量」欄にそれぞれ直接記入する</t>
        </r>
      </text>
    </comment>
  </commentList>
</comments>
</file>

<file path=xl/sharedStrings.xml><?xml version="1.0" encoding="utf-8"?>
<sst xmlns="http://schemas.openxmlformats.org/spreadsheetml/2006/main" count="324" uniqueCount="218">
  <si>
    <t>事業案件名称</t>
    <rPh sb="0" eb="2">
      <t>ジギョウ</t>
    </rPh>
    <rPh sb="2" eb="4">
      <t>アンケン</t>
    </rPh>
    <rPh sb="4" eb="6">
      <t>メイショウ</t>
    </rPh>
    <phoneticPr fontId="1"/>
  </si>
  <si>
    <t>都市ガス</t>
    <rPh sb="0" eb="2">
      <t>トシ</t>
    </rPh>
    <phoneticPr fontId="1"/>
  </si>
  <si>
    <t>灯油</t>
    <rPh sb="0" eb="2">
      <t>トウユ</t>
    </rPh>
    <phoneticPr fontId="1"/>
  </si>
  <si>
    <t>A重油</t>
    <rPh sb="1" eb="3">
      <t>ジュウユ</t>
    </rPh>
    <phoneticPr fontId="1"/>
  </si>
  <si>
    <t>商用電力</t>
    <rPh sb="0" eb="2">
      <t>ショウヨウ</t>
    </rPh>
    <rPh sb="2" eb="4">
      <t>デンリョク</t>
    </rPh>
    <phoneticPr fontId="1"/>
  </si>
  <si>
    <t>C重油</t>
    <rPh sb="1" eb="3">
      <t>ジュウユ</t>
    </rPh>
    <phoneticPr fontId="1"/>
  </si>
  <si>
    <t>ガソリン</t>
    <phoneticPr fontId="1"/>
  </si>
  <si>
    <t>軽油</t>
    <rPh sb="0" eb="2">
      <t>ケイユ</t>
    </rPh>
    <phoneticPr fontId="1"/>
  </si>
  <si>
    <t>合計</t>
    <rPh sb="0" eb="2">
      <t>ゴウケイ</t>
    </rPh>
    <phoneticPr fontId="1"/>
  </si>
  <si>
    <t>事業期間（開始～完了）</t>
    <rPh sb="0" eb="2">
      <t>ジギョウ</t>
    </rPh>
    <rPh sb="2" eb="4">
      <t>キカン</t>
    </rPh>
    <rPh sb="5" eb="7">
      <t>カイシ</t>
    </rPh>
    <rPh sb="8" eb="10">
      <t>カンリョウ</t>
    </rPh>
    <phoneticPr fontId="1"/>
  </si>
  <si>
    <t>[kgCO2/kg]</t>
    <phoneticPr fontId="1"/>
  </si>
  <si>
    <r>
      <t>[kgCO</t>
    </r>
    <r>
      <rPr>
        <vertAlign val="subscript"/>
        <sz val="11"/>
        <color indexed="8"/>
        <rFont val="ＭＳ Ｐゴシック"/>
        <family val="3"/>
        <charset val="128"/>
      </rPr>
      <t>2</t>
    </r>
    <r>
      <rPr>
        <sz val="11"/>
        <color theme="1"/>
        <rFont val="ＭＳ Ｐゴシック"/>
        <family val="3"/>
        <charset val="128"/>
        <scheme val="minor"/>
      </rPr>
      <t>/㍑]</t>
    </r>
    <phoneticPr fontId="1"/>
  </si>
  <si>
    <r>
      <t>[kgCO</t>
    </r>
    <r>
      <rPr>
        <vertAlign val="subscript"/>
        <sz val="11"/>
        <color indexed="8"/>
        <rFont val="ＭＳ Ｐゴシック"/>
        <family val="3"/>
        <charset val="128"/>
      </rPr>
      <t>2</t>
    </r>
    <r>
      <rPr>
        <sz val="11"/>
        <color theme="1"/>
        <rFont val="ＭＳ Ｐゴシック"/>
        <family val="3"/>
        <charset val="128"/>
        <scheme val="minor"/>
      </rPr>
      <t>/☆]</t>
    </r>
    <phoneticPr fontId="1"/>
  </si>
  <si>
    <r>
      <t>[kgCO</t>
    </r>
    <r>
      <rPr>
        <vertAlign val="subscript"/>
        <sz val="11"/>
        <color indexed="8"/>
        <rFont val="ＭＳ Ｐゴシック"/>
        <family val="3"/>
        <charset val="128"/>
      </rPr>
      <t>2</t>
    </r>
    <r>
      <rPr>
        <sz val="11"/>
        <color theme="1"/>
        <rFont val="ＭＳ Ｐゴシック"/>
        <family val="3"/>
        <charset val="128"/>
        <scheme val="minor"/>
      </rPr>
      <t>/kWh]</t>
    </r>
    <phoneticPr fontId="1"/>
  </si>
  <si>
    <r>
      <t>[kgCO</t>
    </r>
    <r>
      <rPr>
        <vertAlign val="subscript"/>
        <sz val="11"/>
        <color indexed="8"/>
        <rFont val="ＭＳ Ｐゴシック"/>
        <family val="3"/>
        <charset val="128"/>
      </rPr>
      <t>2</t>
    </r>
    <r>
      <rPr>
        <sz val="11"/>
        <color theme="1"/>
        <rFont val="ＭＳ Ｐゴシック"/>
        <family val="3"/>
        <charset val="128"/>
        <scheme val="minor"/>
      </rPr>
      <t>/Nm</t>
    </r>
    <r>
      <rPr>
        <vertAlign val="superscript"/>
        <sz val="11"/>
        <color indexed="8"/>
        <rFont val="ＭＳ Ｐゴシック"/>
        <family val="3"/>
        <charset val="128"/>
      </rPr>
      <t>3</t>
    </r>
    <r>
      <rPr>
        <sz val="11"/>
        <color theme="1"/>
        <rFont val="ＭＳ Ｐゴシック"/>
        <family val="3"/>
        <charset val="128"/>
        <scheme val="minor"/>
      </rPr>
      <t>]</t>
    </r>
    <phoneticPr fontId="1"/>
  </si>
  <si>
    <t>エネルギー
種別</t>
    <rPh sb="6" eb="8">
      <t>シュベツ</t>
    </rPh>
    <phoneticPr fontId="1"/>
  </si>
  <si>
    <t>排出係数[単位]</t>
    <rPh sb="0" eb="2">
      <t>ハイシュツ</t>
    </rPh>
    <rPh sb="2" eb="4">
      <t>ケイスウ</t>
    </rPh>
    <rPh sb="5" eb="7">
      <t>タンイ</t>
    </rPh>
    <phoneticPr fontId="1"/>
  </si>
  <si>
    <t>（例：新開発機器＝太陽熱温水機、従来機器＝ガス/石油給湯器　ストック数＝国内の設置台数推計値　等）</t>
    <rPh sb="34" eb="35">
      <t>スウ</t>
    </rPh>
    <rPh sb="36" eb="38">
      <t>コクナイ</t>
    </rPh>
    <rPh sb="39" eb="41">
      <t>セッチ</t>
    </rPh>
    <rPh sb="41" eb="43">
      <t>ダイスウ</t>
    </rPh>
    <rPh sb="43" eb="46">
      <t>スイケイチ</t>
    </rPh>
    <phoneticPr fontId="1"/>
  </si>
  <si>
    <t>年度</t>
    <rPh sb="0" eb="2">
      <t>ネンド</t>
    </rPh>
    <phoneticPr fontId="1"/>
  </si>
  <si>
    <t>[tCO2/年]</t>
  </si>
  <si>
    <t>導入量の計算方法</t>
    <rPh sb="0" eb="3">
      <t>ドウニュウリョウ</t>
    </rPh>
    <rPh sb="4" eb="6">
      <t>ケイサン</t>
    </rPh>
    <rPh sb="6" eb="8">
      <t>ホウホウ</t>
    </rPh>
    <phoneticPr fontId="1"/>
  </si>
  <si>
    <t>削減原単位の計算方法</t>
    <rPh sb="0" eb="2">
      <t>サクゲン</t>
    </rPh>
    <rPh sb="2" eb="5">
      <t>ゲンタンイ</t>
    </rPh>
    <rPh sb="6" eb="8">
      <t>ケイサン</t>
    </rPh>
    <rPh sb="8" eb="10">
      <t>ホウホウ</t>
    </rPh>
    <phoneticPr fontId="1"/>
  </si>
  <si>
    <t>できるだけ詳細にお書きください。</t>
    <rPh sb="5" eb="7">
      <t>ショウサイ</t>
    </rPh>
    <rPh sb="9" eb="10">
      <t>カ</t>
    </rPh>
    <phoneticPr fontId="5"/>
  </si>
  <si>
    <t>導入量の計算方法</t>
    <rPh sb="0" eb="2">
      <t>ドウニュウ</t>
    </rPh>
    <rPh sb="2" eb="3">
      <t>リョウ</t>
    </rPh>
    <rPh sb="4" eb="6">
      <t>ケイサン</t>
    </rPh>
    <rPh sb="6" eb="8">
      <t>ホウホウ</t>
    </rPh>
    <phoneticPr fontId="4"/>
  </si>
  <si>
    <t>削減原単位の計算方法</t>
    <rPh sb="0" eb="2">
      <t>サクゲン</t>
    </rPh>
    <rPh sb="2" eb="5">
      <t>ゲンタンイ</t>
    </rPh>
    <rPh sb="6" eb="8">
      <t>ケイサン</t>
    </rPh>
    <rPh sb="8" eb="10">
      <t>ホウホウ</t>
    </rPh>
    <phoneticPr fontId="4"/>
  </si>
  <si>
    <t>LPG</t>
    <phoneticPr fontId="1"/>
  </si>
  <si>
    <t>排出係数：</t>
    <rPh sb="0" eb="2">
      <t>ハイシュツ</t>
    </rPh>
    <rPh sb="2" eb="4">
      <t>ケイスウ</t>
    </rPh>
    <phoneticPr fontId="1"/>
  </si>
  <si>
    <t>2020年度までの累積導入量</t>
    <rPh sb="4" eb="6">
      <t>ネンド</t>
    </rPh>
    <rPh sb="9" eb="11">
      <t>ルイセキ</t>
    </rPh>
    <rPh sb="11" eb="14">
      <t>ドウニュウリョウ</t>
    </rPh>
    <phoneticPr fontId="1"/>
  </si>
  <si>
    <t>新開発機器エネルギー種類</t>
    <rPh sb="0" eb="3">
      <t>シンカイハツ</t>
    </rPh>
    <rPh sb="3" eb="5">
      <t>キキ</t>
    </rPh>
    <rPh sb="10" eb="12">
      <t>シュルイ</t>
    </rPh>
    <phoneticPr fontId="1"/>
  </si>
  <si>
    <t>新開発機器エネルギー種類：</t>
    <rPh sb="0" eb="3">
      <t>シンカイハツ</t>
    </rPh>
    <rPh sb="3" eb="5">
      <t>キキ</t>
    </rPh>
    <rPh sb="10" eb="12">
      <t>シュルイ</t>
    </rPh>
    <phoneticPr fontId="1"/>
  </si>
  <si>
    <t xml:space="preserve">記入欄
</t>
    <rPh sb="0" eb="3">
      <t>キニュウラン</t>
    </rPh>
    <phoneticPr fontId="1"/>
  </si>
  <si>
    <t>記入欄</t>
    <rPh sb="0" eb="2">
      <t>キニュウ</t>
    </rPh>
    <rPh sb="2" eb="3">
      <t>ラン</t>
    </rPh>
    <phoneticPr fontId="1"/>
  </si>
  <si>
    <t>※網掛けになっている部分は飛ばしてください。</t>
    <rPh sb="1" eb="3">
      <t>アミカ</t>
    </rPh>
    <rPh sb="10" eb="12">
      <t>ブブン</t>
    </rPh>
    <rPh sb="13" eb="14">
      <t>ト</t>
    </rPh>
    <phoneticPr fontId="1"/>
  </si>
  <si>
    <t>※CO2削減以外の効果が考えられる場合はお書きください。</t>
    <rPh sb="4" eb="6">
      <t>サクゲン</t>
    </rPh>
    <rPh sb="6" eb="8">
      <t>イガイ</t>
    </rPh>
    <rPh sb="9" eb="11">
      <t>コウカ</t>
    </rPh>
    <rPh sb="12" eb="13">
      <t>カンガ</t>
    </rPh>
    <rPh sb="17" eb="19">
      <t>バアイ</t>
    </rPh>
    <rPh sb="21" eb="22">
      <t>カ</t>
    </rPh>
    <phoneticPr fontId="1"/>
  </si>
  <si>
    <t>※例としましては、健康増進やエネルギー自給率の向上、地域貢献などが挙げられます。</t>
    <rPh sb="1" eb="2">
      <t>レイ</t>
    </rPh>
    <rPh sb="9" eb="11">
      <t>ケンコウ</t>
    </rPh>
    <rPh sb="11" eb="13">
      <t>ゾウシン</t>
    </rPh>
    <rPh sb="19" eb="22">
      <t>ジキュウリツ</t>
    </rPh>
    <rPh sb="23" eb="25">
      <t>コウジョウ</t>
    </rPh>
    <rPh sb="26" eb="28">
      <t>チイキ</t>
    </rPh>
    <rPh sb="28" eb="30">
      <t>コウケン</t>
    </rPh>
    <rPh sb="33" eb="34">
      <t>ア</t>
    </rPh>
    <phoneticPr fontId="1"/>
  </si>
  <si>
    <t>※これらの情報は、将来的に評価を行う際に使用させていただく可能性がありますので</t>
    <rPh sb="5" eb="7">
      <t>ジョウホウ</t>
    </rPh>
    <rPh sb="9" eb="11">
      <t>ショウライ</t>
    </rPh>
    <rPh sb="11" eb="12">
      <t>テキ</t>
    </rPh>
    <rPh sb="13" eb="15">
      <t>ヒョウカ</t>
    </rPh>
    <rPh sb="16" eb="17">
      <t>オコナ</t>
    </rPh>
    <rPh sb="18" eb="19">
      <t>サイ</t>
    </rPh>
    <rPh sb="20" eb="22">
      <t>シヨウ</t>
    </rPh>
    <rPh sb="29" eb="32">
      <t>カノウセイ</t>
    </rPh>
    <phoneticPr fontId="5"/>
  </si>
  <si>
    <t>※この調査票・計算シートの構成や内容等に関するご意見・ご要望をご記入ください。</t>
    <rPh sb="3" eb="6">
      <t>チョウサヒョウ</t>
    </rPh>
    <rPh sb="7" eb="9">
      <t>ケイサン</t>
    </rPh>
    <rPh sb="13" eb="15">
      <t>コウセイ</t>
    </rPh>
    <rPh sb="16" eb="18">
      <t>ナイヨウ</t>
    </rPh>
    <rPh sb="18" eb="19">
      <t>ナド</t>
    </rPh>
    <rPh sb="20" eb="21">
      <t>カン</t>
    </rPh>
    <rPh sb="24" eb="26">
      <t>イケン</t>
    </rPh>
    <rPh sb="28" eb="30">
      <t>ヨウボウ</t>
    </rPh>
    <rPh sb="32" eb="34">
      <t>キニュウ</t>
    </rPh>
    <phoneticPr fontId="1"/>
  </si>
  <si>
    <t>※いただきましたご意見・ご要望は今後の調査方法の改善の参考とさせていただきます。</t>
    <rPh sb="9" eb="11">
      <t>イケン</t>
    </rPh>
    <rPh sb="13" eb="15">
      <t>ヨウボウ</t>
    </rPh>
    <rPh sb="16" eb="18">
      <t>コンゴ</t>
    </rPh>
    <rPh sb="19" eb="23">
      <t>チョウサホウホウ</t>
    </rPh>
    <rPh sb="24" eb="26">
      <t>カイゼン</t>
    </rPh>
    <rPh sb="27" eb="29">
      <t>サンコウ</t>
    </rPh>
    <phoneticPr fontId="1"/>
  </si>
  <si>
    <t>ドロップダウンメニュー　→</t>
    <phoneticPr fontId="1"/>
  </si>
  <si>
    <t>分野</t>
    <rPh sb="0" eb="2">
      <t>ブンヤ</t>
    </rPh>
    <phoneticPr fontId="1"/>
  </si>
  <si>
    <t>導入単位</t>
    <rPh sb="0" eb="2">
      <t>ドウニュウ</t>
    </rPh>
    <rPh sb="2" eb="4">
      <t>タンイ</t>
    </rPh>
    <phoneticPr fontId="1"/>
  </si>
  <si>
    <t>線形補正</t>
    <rPh sb="0" eb="2">
      <t>センケイ</t>
    </rPh>
    <rPh sb="2" eb="4">
      <t>ホセイ</t>
    </rPh>
    <phoneticPr fontId="1"/>
  </si>
  <si>
    <t>導入量</t>
    <rPh sb="0" eb="2">
      <t>ドウニュウ</t>
    </rPh>
    <rPh sb="2" eb="3">
      <t>リョウ</t>
    </rPh>
    <phoneticPr fontId="1"/>
  </si>
  <si>
    <t>寿命年数</t>
    <rPh sb="0" eb="2">
      <t>ジュミョウ</t>
    </rPh>
    <rPh sb="2" eb="4">
      <t>ネンスウ</t>
    </rPh>
    <phoneticPr fontId="1"/>
  </si>
  <si>
    <t>占有率 [％]</t>
    <rPh sb="0" eb="3">
      <t>センユウリツ</t>
    </rPh>
    <phoneticPr fontId="1"/>
  </si>
  <si>
    <t>普及率 [％]</t>
    <rPh sb="0" eb="2">
      <t>フキュウ</t>
    </rPh>
    <rPh sb="2" eb="3">
      <t>リツ</t>
    </rPh>
    <phoneticPr fontId="1"/>
  </si>
  <si>
    <t>～</t>
    <phoneticPr fontId="1"/>
  </si>
  <si>
    <t>CO2削減量</t>
    <rPh sb="3" eb="6">
      <t>サクゲンリョウ</t>
    </rPh>
    <phoneticPr fontId="1"/>
  </si>
  <si>
    <t>削減原単位</t>
    <rPh sb="0" eb="2">
      <t>サクゲン</t>
    </rPh>
    <rPh sb="2" eb="5">
      <t>ゲンタンイ</t>
    </rPh>
    <phoneticPr fontId="4"/>
  </si>
  <si>
    <t>2020年度のＣＯ２削減量</t>
    <rPh sb="4" eb="6">
      <t>ネンド</t>
    </rPh>
    <rPh sb="10" eb="12">
      <t>サクゲン</t>
    </rPh>
    <rPh sb="12" eb="13">
      <t>リョウ</t>
    </rPh>
    <phoneticPr fontId="4"/>
  </si>
  <si>
    <t>2030年度までの累積導入量</t>
    <rPh sb="4" eb="6">
      <t>ネンド</t>
    </rPh>
    <rPh sb="9" eb="11">
      <t>ルイセキ</t>
    </rPh>
    <rPh sb="11" eb="14">
      <t>ドウニュウリョウ</t>
    </rPh>
    <phoneticPr fontId="1"/>
  </si>
  <si>
    <t>2030年度のＣＯ２削減量</t>
    <rPh sb="4" eb="6">
      <t>ネンド</t>
    </rPh>
    <rPh sb="10" eb="12">
      <t>サクゲン</t>
    </rPh>
    <rPh sb="12" eb="13">
      <t>リョウ</t>
    </rPh>
    <phoneticPr fontId="4"/>
  </si>
  <si>
    <t>[tCO2]</t>
    <phoneticPr fontId="4"/>
  </si>
  <si>
    <t>[tCO2/年]</t>
    <rPh sb="6" eb="7">
      <t>ネン</t>
    </rPh>
    <phoneticPr fontId="4"/>
  </si>
  <si>
    <t>（１）直接効果</t>
    <rPh sb="3" eb="5">
      <t>チョクセツ</t>
    </rPh>
    <rPh sb="5" eb="7">
      <t>コウカ</t>
    </rPh>
    <phoneticPr fontId="1"/>
  </si>
  <si>
    <t>（２）波及効果</t>
    <rPh sb="3" eb="5">
      <t>ハキュウ</t>
    </rPh>
    <rPh sb="5" eb="7">
      <t>コウカ</t>
    </rPh>
    <phoneticPr fontId="4"/>
  </si>
  <si>
    <t>（３）事業情報</t>
    <rPh sb="3" eb="5">
      <t>ジギョウ</t>
    </rPh>
    <rPh sb="5" eb="7">
      <t>ジョウホウ</t>
    </rPh>
    <phoneticPr fontId="4"/>
  </si>
  <si>
    <t>事業による波及導入量</t>
    <rPh sb="0" eb="2">
      <t>ジギョウ</t>
    </rPh>
    <rPh sb="5" eb="7">
      <t>ハキュウ</t>
    </rPh>
    <rPh sb="7" eb="9">
      <t>ドウニュウ</t>
    </rPh>
    <rPh sb="9" eb="10">
      <t>リョウ</t>
    </rPh>
    <phoneticPr fontId="1"/>
  </si>
  <si>
    <t>事業による直接導入量</t>
    <phoneticPr fontId="1"/>
  </si>
  <si>
    <t>※調査票の「導入量の設定方法」の欄で選択されたパターン（A・B・C）：</t>
    <rPh sb="1" eb="4">
      <t>チョウサヒョウ</t>
    </rPh>
    <rPh sb="6" eb="8">
      <t>ドウニュウ</t>
    </rPh>
    <rPh sb="8" eb="9">
      <t>リョウ</t>
    </rPh>
    <rPh sb="16" eb="17">
      <t>ラン</t>
    </rPh>
    <rPh sb="18" eb="20">
      <t>センタク</t>
    </rPh>
    <phoneticPr fontId="1"/>
  </si>
  <si>
    <t>従来機器エネルギー種類①：</t>
    <rPh sb="0" eb="2">
      <t>ジュウライ</t>
    </rPh>
    <rPh sb="2" eb="4">
      <t>キキ</t>
    </rPh>
    <rPh sb="9" eb="11">
      <t>シュルイ</t>
    </rPh>
    <phoneticPr fontId="1"/>
  </si>
  <si>
    <t>従来機器エネルギー種類②：</t>
    <rPh sb="0" eb="2">
      <t>ジュウライ</t>
    </rPh>
    <rPh sb="2" eb="4">
      <t>キキ</t>
    </rPh>
    <rPh sb="9" eb="11">
      <t>シュルイ</t>
    </rPh>
    <phoneticPr fontId="1"/>
  </si>
  <si>
    <t>従来機器エネルギー種類①
(使用エネルギーが異なる場合のみ）</t>
    <rPh sb="0" eb="2">
      <t>ジュウライ</t>
    </rPh>
    <rPh sb="2" eb="4">
      <t>キキ</t>
    </rPh>
    <rPh sb="9" eb="11">
      <t>シュルイ</t>
    </rPh>
    <rPh sb="14" eb="16">
      <t>シヨウ</t>
    </rPh>
    <rPh sb="22" eb="23">
      <t>コト</t>
    </rPh>
    <rPh sb="25" eb="27">
      <t>バアイ</t>
    </rPh>
    <phoneticPr fontId="1"/>
  </si>
  <si>
    <t>従来機器エネルギー種類②
（代替されるエネルギーが複数の場合）</t>
    <rPh sb="0" eb="2">
      <t>ジュウライ</t>
    </rPh>
    <rPh sb="2" eb="4">
      <t>キキ</t>
    </rPh>
    <rPh sb="9" eb="11">
      <t>シュルイ</t>
    </rPh>
    <rPh sb="14" eb="16">
      <t>ダイタイ</t>
    </rPh>
    <rPh sb="25" eb="27">
      <t>フクスウ</t>
    </rPh>
    <rPh sb="28" eb="30">
      <t>バアイ</t>
    </rPh>
    <phoneticPr fontId="1"/>
  </si>
  <si>
    <t>バイオエタノール</t>
    <phoneticPr fontId="1"/>
  </si>
  <si>
    <r>
      <t>[kgCO</t>
    </r>
    <r>
      <rPr>
        <vertAlign val="subscript"/>
        <sz val="11"/>
        <color indexed="8"/>
        <rFont val="ＭＳ Ｐゴシック"/>
        <family val="3"/>
        <charset val="128"/>
      </rPr>
      <t>2</t>
    </r>
    <r>
      <rPr>
        <sz val="11"/>
        <color theme="1"/>
        <rFont val="ＭＳ Ｐゴシック"/>
        <family val="3"/>
        <charset val="128"/>
        <scheme val="minor"/>
      </rPr>
      <t>/㍑]</t>
    </r>
    <phoneticPr fontId="1"/>
  </si>
  <si>
    <t>その他</t>
    <rPh sb="2" eb="3">
      <t>タ</t>
    </rPh>
    <phoneticPr fontId="1"/>
  </si>
  <si>
    <t>　（例：新開発機器＝LED電球、従来機器＝白熱電球　フロー数＝国内の年間電球出荷台数　等）</t>
    <rPh sb="13" eb="15">
      <t>デンキュウ</t>
    </rPh>
    <rPh sb="21" eb="23">
      <t>ハクネツ</t>
    </rPh>
    <rPh sb="23" eb="25">
      <t>デンキュウ</t>
    </rPh>
    <rPh sb="29" eb="30">
      <t>スウ</t>
    </rPh>
    <rPh sb="31" eb="33">
      <t>コクナイ</t>
    </rPh>
    <rPh sb="34" eb="36">
      <t>ネンカン</t>
    </rPh>
    <rPh sb="36" eb="38">
      <t>デンキュウ</t>
    </rPh>
    <rPh sb="38" eb="40">
      <t>シュッカ</t>
    </rPh>
    <rPh sb="40" eb="42">
      <t>ダイスウ</t>
    </rPh>
    <phoneticPr fontId="1"/>
  </si>
  <si>
    <t>※代替燃料の場合は累積ではなく、単年の導入量が表示されます。</t>
    <rPh sb="1" eb="3">
      <t>ダイタイ</t>
    </rPh>
    <rPh sb="3" eb="5">
      <t>ネンリョウ</t>
    </rPh>
    <rPh sb="6" eb="8">
      <t>バアイ</t>
    </rPh>
    <rPh sb="9" eb="11">
      <t>ルイセキ</t>
    </rPh>
    <rPh sb="16" eb="18">
      <t>タンネン</t>
    </rPh>
    <rPh sb="19" eb="21">
      <t>ドウニュウ</t>
    </rPh>
    <rPh sb="21" eb="22">
      <t>リョウ</t>
    </rPh>
    <rPh sb="23" eb="25">
      <t>ヒョウジ</t>
    </rPh>
    <phoneticPr fontId="1"/>
  </si>
  <si>
    <t>耐用年数</t>
    <rPh sb="0" eb="2">
      <t>タイヨウ</t>
    </rPh>
    <rPh sb="2" eb="4">
      <t>ネンスウ</t>
    </rPh>
    <phoneticPr fontId="1"/>
  </si>
  <si>
    <t>調査票</t>
    <rPh sb="0" eb="3">
      <t>チョウサヒョウ</t>
    </rPh>
    <phoneticPr fontId="1"/>
  </si>
  <si>
    <t>導入量記入・計算シート</t>
    <rPh sb="0" eb="3">
      <t>ドウニュウリョウ</t>
    </rPh>
    <rPh sb="3" eb="5">
      <t>キニュウ</t>
    </rPh>
    <rPh sb="6" eb="8">
      <t>ケイサン</t>
    </rPh>
    <phoneticPr fontId="1"/>
  </si>
  <si>
    <t>CO2削減原単位記入・計算シート</t>
    <rPh sb="3" eb="8">
      <t>サクゲン</t>
    </rPh>
    <rPh sb="8" eb="10">
      <t>キニュウ</t>
    </rPh>
    <rPh sb="11" eb="13">
      <t>ケイサン</t>
    </rPh>
    <phoneticPr fontId="1"/>
  </si>
  <si>
    <t>その他効果（自由記入）</t>
    <rPh sb="2" eb="3">
      <t>タ</t>
    </rPh>
    <rPh sb="3" eb="5">
      <t>コウカ</t>
    </rPh>
    <rPh sb="6" eb="8">
      <t>ジユウキジュツ</t>
    </rPh>
    <rPh sb="8" eb="10">
      <t>キニュウ</t>
    </rPh>
    <phoneticPr fontId="1"/>
  </si>
  <si>
    <t>ご意見・ご要望（自由記入）</t>
    <rPh sb="1" eb="3">
      <t>イケン</t>
    </rPh>
    <rPh sb="5" eb="7">
      <t>ヨウボウ</t>
    </rPh>
    <rPh sb="8" eb="10">
      <t>ジユウキジュツ</t>
    </rPh>
    <rPh sb="10" eb="12">
      <t>キニュウ</t>
    </rPh>
    <phoneticPr fontId="1"/>
  </si>
  <si>
    <t>例）台、両、kW等</t>
    <rPh sb="0" eb="1">
      <t>レイ</t>
    </rPh>
    <rPh sb="2" eb="3">
      <t>ダイ</t>
    </rPh>
    <rPh sb="4" eb="5">
      <t>リョウ</t>
    </rPh>
    <rPh sb="8" eb="9">
      <t>トウ</t>
    </rPh>
    <phoneticPr fontId="1"/>
  </si>
  <si>
    <t>結果表</t>
    <rPh sb="0" eb="2">
      <t>ケッカ</t>
    </rPh>
    <rPh sb="2" eb="3">
      <t>ヒョウ</t>
    </rPh>
    <phoneticPr fontId="4"/>
  </si>
  <si>
    <t>(1)基礎情報</t>
    <rPh sb="3" eb="5">
      <t>キソ</t>
    </rPh>
    <rPh sb="5" eb="7">
      <t>ジョウホウ</t>
    </rPh>
    <phoneticPr fontId="1"/>
  </si>
  <si>
    <t>(2)新開発機器・システム情報</t>
    <rPh sb="3" eb="6">
      <t>シンカイハツ</t>
    </rPh>
    <rPh sb="6" eb="8">
      <t>キキ</t>
    </rPh>
    <rPh sb="13" eb="15">
      <t>ジョウホウ</t>
    </rPh>
    <phoneticPr fontId="1"/>
  </si>
  <si>
    <r>
      <t>(3)CO</t>
    </r>
    <r>
      <rPr>
        <b/>
        <vertAlign val="subscript"/>
        <sz val="11"/>
        <color indexed="8"/>
        <rFont val="ＭＳ Ｐゴシック"/>
        <family val="3"/>
        <charset val="128"/>
      </rPr>
      <t>2</t>
    </r>
    <r>
      <rPr>
        <b/>
        <sz val="11"/>
        <color indexed="8"/>
        <rFont val="ＭＳ Ｐゴシック"/>
        <family val="3"/>
        <charset val="128"/>
      </rPr>
      <t>削減量算出方法</t>
    </r>
    <rPh sb="6" eb="9">
      <t>サクゲンリョウ</t>
    </rPh>
    <rPh sb="9" eb="11">
      <t>サンシュツ</t>
    </rPh>
    <rPh sb="11" eb="13">
      <t>ホウホウ</t>
    </rPh>
    <phoneticPr fontId="1"/>
  </si>
  <si>
    <t>部門</t>
    <rPh sb="0" eb="2">
      <t>ブモン</t>
    </rPh>
    <phoneticPr fontId="1"/>
  </si>
  <si>
    <t>Ａ：「導入量の計算方法」で「Ａ：ストック数」を選択した場合</t>
    <rPh sb="3" eb="5">
      <t>ドウニュウ</t>
    </rPh>
    <rPh sb="5" eb="6">
      <t>リョウ</t>
    </rPh>
    <rPh sb="7" eb="9">
      <t>ケイサン</t>
    </rPh>
    <rPh sb="9" eb="11">
      <t>ホウホウ</t>
    </rPh>
    <rPh sb="20" eb="21">
      <t>スウ</t>
    </rPh>
    <rPh sb="23" eb="25">
      <t>センタク</t>
    </rPh>
    <rPh sb="27" eb="29">
      <t>バアイ</t>
    </rPh>
    <phoneticPr fontId="1"/>
  </si>
  <si>
    <t>Ｂ：「導入量の計算方法」で「Ｂ：フロー数」を選択した場合</t>
    <phoneticPr fontId="1"/>
  </si>
  <si>
    <t>Ｃ：「導入量の計算方法」で「Ｃ：供給数」を選択した場合</t>
    <rPh sb="3" eb="5">
      <t>ドウニュウ</t>
    </rPh>
    <rPh sb="5" eb="6">
      <t>リョウ</t>
    </rPh>
    <rPh sb="7" eb="9">
      <t>ケイサン</t>
    </rPh>
    <rPh sb="9" eb="11">
      <t>ホウホウ</t>
    </rPh>
    <rPh sb="16" eb="18">
      <t>キョウキュウ</t>
    </rPh>
    <rPh sb="18" eb="19">
      <t>スウ</t>
    </rPh>
    <rPh sb="21" eb="23">
      <t>センタク</t>
    </rPh>
    <rPh sb="25" eb="27">
      <t>バアイ</t>
    </rPh>
    <phoneticPr fontId="1"/>
  </si>
  <si>
    <t>・従来機器・システムのフロー数（デフォルトでは各年度同じ数値となりますが、ご希望される場合はご変更下さい）：</t>
    <phoneticPr fontId="1"/>
  </si>
  <si>
    <t>・従来機器・システムのストック数（デフォルトでは各年度同じ数値となりますが、ご希望される場合はご変更下さい）：</t>
    <rPh sb="24" eb="27">
      <t>カクネンド</t>
    </rPh>
    <rPh sb="27" eb="28">
      <t>オナ</t>
    </rPh>
    <rPh sb="29" eb="31">
      <t>スウチ</t>
    </rPh>
    <rPh sb="39" eb="41">
      <t>キボウ</t>
    </rPh>
    <rPh sb="44" eb="46">
      <t>バアイ</t>
    </rPh>
    <rPh sb="48" eb="51">
      <t>ヘンコウクダ</t>
    </rPh>
    <phoneticPr fontId="1"/>
  </si>
  <si>
    <t>・上記普及率の設定根拠（引用した場合は出典情報、独自検討の場合は設定の考え方等：</t>
    <rPh sb="1" eb="3">
      <t>ジョウキ</t>
    </rPh>
    <rPh sb="3" eb="6">
      <t>フキュウリツ</t>
    </rPh>
    <rPh sb="7" eb="9">
      <t>セッテイ</t>
    </rPh>
    <rPh sb="9" eb="11">
      <t>コンキョ</t>
    </rPh>
    <rPh sb="12" eb="14">
      <t>インヨウ</t>
    </rPh>
    <rPh sb="16" eb="18">
      <t>バアイ</t>
    </rPh>
    <rPh sb="19" eb="21">
      <t>シュッテン</t>
    </rPh>
    <rPh sb="21" eb="23">
      <t>ジョウホウ</t>
    </rPh>
    <rPh sb="24" eb="26">
      <t>ドクジ</t>
    </rPh>
    <rPh sb="26" eb="28">
      <t>ケントウ</t>
    </rPh>
    <rPh sb="29" eb="31">
      <t>バアイ</t>
    </rPh>
    <rPh sb="32" eb="34">
      <t>セッテイ</t>
    </rPh>
    <rPh sb="35" eb="36">
      <t>カンガ</t>
    </rPh>
    <rPh sb="37" eb="38">
      <t>カタ</t>
    </rPh>
    <rPh sb="38" eb="39">
      <t>ナド</t>
    </rPh>
    <phoneticPr fontId="1"/>
  </si>
  <si>
    <t>・上記供給数の設定根拠（引用した場合は出典情報、独自検討の場合は設定の考え方や参考資料等をご記入ください）：</t>
    <rPh sb="1" eb="3">
      <t>ジョウキ</t>
    </rPh>
    <rPh sb="3" eb="5">
      <t>キョウキュウ</t>
    </rPh>
    <rPh sb="5" eb="6">
      <t>スウ</t>
    </rPh>
    <rPh sb="7" eb="9">
      <t>セッテイ</t>
    </rPh>
    <rPh sb="9" eb="11">
      <t>コンキョ</t>
    </rPh>
    <rPh sb="12" eb="14">
      <t>インヨウ</t>
    </rPh>
    <rPh sb="16" eb="18">
      <t>バアイ</t>
    </rPh>
    <rPh sb="19" eb="21">
      <t>シュッテン</t>
    </rPh>
    <rPh sb="21" eb="23">
      <t>ジョウホウ</t>
    </rPh>
    <rPh sb="24" eb="26">
      <t>ドクジ</t>
    </rPh>
    <rPh sb="26" eb="28">
      <t>ケントウ</t>
    </rPh>
    <rPh sb="29" eb="31">
      <t>バアイ</t>
    </rPh>
    <rPh sb="32" eb="34">
      <t>セッテイ</t>
    </rPh>
    <rPh sb="35" eb="36">
      <t>カンガ</t>
    </rPh>
    <rPh sb="37" eb="38">
      <t>カタ</t>
    </rPh>
    <rPh sb="39" eb="41">
      <t>サンコウ</t>
    </rPh>
    <rPh sb="41" eb="43">
      <t>シリョウ</t>
    </rPh>
    <rPh sb="43" eb="44">
      <t>ナド</t>
    </rPh>
    <rPh sb="46" eb="48">
      <t>キニュウ</t>
    </rPh>
    <phoneticPr fontId="1"/>
  </si>
  <si>
    <t>Ⅰ：「削減原単位の計算方法」で「Ⅰ：想定削減率」を選択した場合</t>
    <phoneticPr fontId="1"/>
  </si>
  <si>
    <t>Ⅱ：「削減原単位の計算方法」で「Ⅱ：エネルギー使用量差」を選択した場合</t>
    <phoneticPr fontId="1"/>
  </si>
  <si>
    <t>排出係数の確認</t>
    <rPh sb="0" eb="2">
      <t>ハイシュツ</t>
    </rPh>
    <rPh sb="2" eb="4">
      <t>ケイスウ</t>
    </rPh>
    <rPh sb="5" eb="7">
      <t>カクニン</t>
    </rPh>
    <phoneticPr fontId="1"/>
  </si>
  <si>
    <t>エネルギー消費量・供給量の設定</t>
    <rPh sb="5" eb="8">
      <t>ショウヒリョウ</t>
    </rPh>
    <rPh sb="9" eb="11">
      <t>キョウキュウ</t>
    </rPh>
    <rPh sb="11" eb="12">
      <t>リョウ</t>
    </rPh>
    <rPh sb="13" eb="15">
      <t>セッテイ</t>
    </rPh>
    <phoneticPr fontId="1"/>
  </si>
  <si>
    <t>[千円]</t>
    <rPh sb="1" eb="3">
      <t>センエン</t>
    </rPh>
    <phoneticPr fontId="4"/>
  </si>
  <si>
    <t>[年]</t>
    <rPh sb="1" eb="2">
      <t>ネン</t>
    </rPh>
    <phoneticPr fontId="4"/>
  </si>
  <si>
    <t>Ⅲ：「削減原単位の計算方法」で「Ⅲ：再生可能エネルギー供給量」を選択した場合</t>
    <rPh sb="18" eb="22">
      <t>サイセイカノウ</t>
    </rPh>
    <phoneticPr fontId="1"/>
  </si>
  <si>
    <t>バイオディーゼル</t>
    <phoneticPr fontId="1"/>
  </si>
  <si>
    <t>[千円]</t>
  </si>
  <si>
    <t>[千円]</t>
    <rPh sb="1" eb="3">
      <t>センエン</t>
    </rPh>
    <phoneticPr fontId="1"/>
  </si>
  <si>
    <t>記入欄</t>
    <rPh sb="0" eb="2">
      <t>キニュウ</t>
    </rPh>
    <rPh sb="2" eb="3">
      <t>ラン</t>
    </rPh>
    <phoneticPr fontId="1"/>
  </si>
  <si>
    <t>・上記の消費量、削減率の設定根拠、引用元</t>
    <phoneticPr fontId="1"/>
  </si>
  <si>
    <t>・上記の消費量、削減率の設定根拠、引用元</t>
    <rPh sb="1" eb="3">
      <t>ジョウキ</t>
    </rPh>
    <rPh sb="4" eb="7">
      <t>ショウヒリョウ</t>
    </rPh>
    <rPh sb="8" eb="10">
      <t>サクゲン</t>
    </rPh>
    <rPh sb="10" eb="11">
      <t>リツ</t>
    </rPh>
    <rPh sb="12" eb="14">
      <t>セッテイ</t>
    </rPh>
    <rPh sb="14" eb="16">
      <t>コンキョ</t>
    </rPh>
    <rPh sb="17" eb="19">
      <t>インヨウ</t>
    </rPh>
    <rPh sb="19" eb="20">
      <t>モト</t>
    </rPh>
    <phoneticPr fontId="1"/>
  </si>
  <si>
    <t>累積予算額（予定）[単位：千円]</t>
    <rPh sb="0" eb="2">
      <t>ルイセキ</t>
    </rPh>
    <rPh sb="2" eb="4">
      <t>ヨサン</t>
    </rPh>
    <rPh sb="4" eb="5">
      <t>ガク</t>
    </rPh>
    <rPh sb="6" eb="8">
      <t>ヨテイ</t>
    </rPh>
    <rPh sb="10" eb="12">
      <t>タンイ</t>
    </rPh>
    <rPh sb="13" eb="15">
      <t>センエン</t>
    </rPh>
    <phoneticPr fontId="11"/>
  </si>
  <si>
    <t>累積予算額[単位：千円]</t>
    <rPh sb="0" eb="2">
      <t>ルイセキ</t>
    </rPh>
    <rPh sb="2" eb="5">
      <t>ヨサンガク</t>
    </rPh>
    <rPh sb="6" eb="8">
      <t>タンイ</t>
    </rPh>
    <rPh sb="9" eb="11">
      <t>センエン</t>
    </rPh>
    <phoneticPr fontId="11"/>
  </si>
  <si>
    <t>選択してください</t>
  </si>
  <si>
    <t>・上記の設定根拠（例：予算10億円、1台100万円の補助金支給、よって直接導入量は1,000台）：</t>
    <rPh sb="1" eb="3">
      <t>ジョウキ</t>
    </rPh>
    <rPh sb="4" eb="6">
      <t>セッテイ</t>
    </rPh>
    <rPh sb="6" eb="8">
      <t>コンキョ</t>
    </rPh>
    <rPh sb="9" eb="10">
      <t>レイ</t>
    </rPh>
    <rPh sb="11" eb="13">
      <t>ヨサン</t>
    </rPh>
    <rPh sb="15" eb="17">
      <t>オクエン</t>
    </rPh>
    <rPh sb="19" eb="20">
      <t>ダイ</t>
    </rPh>
    <rPh sb="23" eb="25">
      <t>マンエン</t>
    </rPh>
    <rPh sb="26" eb="28">
      <t>ホジョ</t>
    </rPh>
    <rPh sb="28" eb="29">
      <t>キン</t>
    </rPh>
    <rPh sb="29" eb="31">
      <t>シキュウ</t>
    </rPh>
    <rPh sb="35" eb="37">
      <t>チョクセツ</t>
    </rPh>
    <rPh sb="37" eb="39">
      <t>ドウニュウ</t>
    </rPh>
    <rPh sb="39" eb="40">
      <t>リョウ</t>
    </rPh>
    <rPh sb="46" eb="47">
      <t>ダイ</t>
    </rPh>
    <phoneticPr fontId="1"/>
  </si>
  <si>
    <t xml:space="preserve"> [年]</t>
    <rPh sb="2" eb="3">
      <t>ネン</t>
    </rPh>
    <phoneticPr fontId="1"/>
  </si>
  <si>
    <t>事業期間１年あたりの直接導入量</t>
    <rPh sb="0" eb="2">
      <t>ジギョウ</t>
    </rPh>
    <rPh sb="2" eb="4">
      <t>キカン</t>
    </rPh>
    <rPh sb="5" eb="6">
      <t>ネン</t>
    </rPh>
    <rPh sb="10" eb="12">
      <t>チョクセツ</t>
    </rPh>
    <rPh sb="12" eb="14">
      <t>ドウニュウ</t>
    </rPh>
    <rPh sb="14" eb="15">
      <t>リョウ</t>
    </rPh>
    <phoneticPr fontId="1"/>
  </si>
  <si>
    <t>　＊基金型事業の場合には、事業年数は「1」のままとしてください</t>
    <rPh sb="2" eb="4">
      <t>キキン</t>
    </rPh>
    <rPh sb="4" eb="5">
      <t>ガタ</t>
    </rPh>
    <rPh sb="5" eb="7">
      <t>ジギョウ</t>
    </rPh>
    <rPh sb="8" eb="10">
      <t>バアイ</t>
    </rPh>
    <rPh sb="13" eb="15">
      <t>ジギョウ</t>
    </rPh>
    <rPh sb="15" eb="17">
      <t>ネンスウ</t>
    </rPh>
    <phoneticPr fontId="1"/>
  </si>
  <si>
    <t>・上記占有率の設定根拠（引用した場合は出典情報、独自検討の場合は設定の考え方等）：</t>
    <rPh sb="1" eb="3">
      <t>ジョウキ</t>
    </rPh>
    <rPh sb="3" eb="5">
      <t>センユウ</t>
    </rPh>
    <rPh sb="5" eb="6">
      <t>リツ</t>
    </rPh>
    <rPh sb="7" eb="9">
      <t>セッテイ</t>
    </rPh>
    <rPh sb="9" eb="11">
      <t>コンキョ</t>
    </rPh>
    <rPh sb="12" eb="14">
      <t>インヨウ</t>
    </rPh>
    <rPh sb="16" eb="18">
      <t>バアイ</t>
    </rPh>
    <rPh sb="19" eb="21">
      <t>シュッテン</t>
    </rPh>
    <rPh sb="21" eb="23">
      <t>ジョウホウ</t>
    </rPh>
    <rPh sb="24" eb="26">
      <t>ドクジ</t>
    </rPh>
    <rPh sb="26" eb="28">
      <t>ケントウ</t>
    </rPh>
    <rPh sb="29" eb="31">
      <t>バアイ</t>
    </rPh>
    <rPh sb="32" eb="34">
      <t>セッテイ</t>
    </rPh>
    <rPh sb="35" eb="36">
      <t>カンガ</t>
    </rPh>
    <rPh sb="37" eb="38">
      <t>カタ</t>
    </rPh>
    <rPh sb="38" eb="39">
      <t>ナド</t>
    </rPh>
    <phoneticPr fontId="1"/>
  </si>
  <si>
    <t>・各年度における新開発機器・システムの供給数（各年の供給数を設定できない場合は、2020年と2030年時点の累積導入量の
想定値または目標値を、下記の「累積導入量」欄にそれぞれ直接記入してください）：</t>
    <phoneticPr fontId="1"/>
  </si>
  <si>
    <t>・上記の導入量の導入にかかる事業予算の年数</t>
    <rPh sb="1" eb="3">
      <t>ジョウキ</t>
    </rPh>
    <rPh sb="4" eb="6">
      <t>ドウニュウ</t>
    </rPh>
    <rPh sb="6" eb="7">
      <t>リョウ</t>
    </rPh>
    <rPh sb="8" eb="10">
      <t>ドウニュウ</t>
    </rPh>
    <rPh sb="14" eb="16">
      <t>ジギョウ</t>
    </rPh>
    <rPh sb="16" eb="18">
      <t>ヨサン</t>
    </rPh>
    <rPh sb="19" eb="21">
      <t>ネンスウ</t>
    </rPh>
    <phoneticPr fontId="1"/>
  </si>
  <si>
    <t>　（例：上記100基の導入には、3ヵ年にわたる予算の投入が必要　→　「3」を記入）</t>
    <rPh sb="9" eb="10">
      <t>キ</t>
    </rPh>
    <rPh sb="18" eb="19">
      <t>ネン</t>
    </rPh>
    <rPh sb="23" eb="25">
      <t>ヨサン</t>
    </rPh>
    <rPh sb="26" eb="28">
      <t>トウニュウ</t>
    </rPh>
    <rPh sb="29" eb="31">
      <t>ヒツヨウ</t>
    </rPh>
    <rPh sb="38" eb="40">
      <t>キニュウ</t>
    </rPh>
    <phoneticPr fontId="1"/>
  </si>
  <si>
    <t>※以上で記入は完了ですが、必要に応じて副次的効果は「他効果」シートに、ご意見やご感想は「ご意見」欄にご記入ください。</t>
    <rPh sb="1" eb="3">
      <t>イジョウ</t>
    </rPh>
    <rPh sb="4" eb="6">
      <t>キニュウ</t>
    </rPh>
    <rPh sb="7" eb="9">
      <t>カンリョウ</t>
    </rPh>
    <rPh sb="13" eb="15">
      <t>ヒツヨウ</t>
    </rPh>
    <rPh sb="16" eb="17">
      <t>オウ</t>
    </rPh>
    <rPh sb="19" eb="22">
      <t>フクジテキ</t>
    </rPh>
    <rPh sb="22" eb="24">
      <t>コウカ</t>
    </rPh>
    <rPh sb="26" eb="27">
      <t>ホカ</t>
    </rPh>
    <rPh sb="27" eb="29">
      <t>コウカ</t>
    </rPh>
    <rPh sb="36" eb="38">
      <t>イケン</t>
    </rPh>
    <rPh sb="40" eb="42">
      <t>カンソウ</t>
    </rPh>
    <rPh sb="45" eb="47">
      <t>イケン</t>
    </rPh>
    <rPh sb="48" eb="49">
      <t>ラン</t>
    </rPh>
    <rPh sb="51" eb="53">
      <t>キニュウ</t>
    </rPh>
    <phoneticPr fontId="1"/>
  </si>
  <si>
    <t xml:space="preserve">
・このシートでは、特にご記入いただく項目はございません。他のシートに記入された数値から自動的に計算された結果をご確認ください。
</t>
    <rPh sb="10" eb="11">
      <t>トク</t>
    </rPh>
    <rPh sb="13" eb="15">
      <t>キニュウ</t>
    </rPh>
    <rPh sb="19" eb="21">
      <t>コウモク</t>
    </rPh>
    <rPh sb="53" eb="55">
      <t>ケッカ</t>
    </rPh>
    <rPh sb="57" eb="59">
      <t>カクニン</t>
    </rPh>
    <phoneticPr fontId="11"/>
  </si>
  <si>
    <t>次のページへお進みください（クリックしてください）</t>
    <phoneticPr fontId="1"/>
  </si>
  <si>
    <t>部門</t>
    <rPh sb="0" eb="2">
      <t>ブモン</t>
    </rPh>
    <phoneticPr fontId="11"/>
  </si>
  <si>
    <t>名称</t>
    <phoneticPr fontId="11"/>
  </si>
  <si>
    <t>概要</t>
  </si>
  <si>
    <t>事業例</t>
  </si>
  <si>
    <t>調査票に戻る
（クリックしてください）</t>
    <rPh sb="0" eb="2">
      <t>チョウサ</t>
    </rPh>
    <rPh sb="2" eb="3">
      <t>ヒョウ</t>
    </rPh>
    <rPh sb="4" eb="5">
      <t>モド</t>
    </rPh>
    <phoneticPr fontId="11"/>
  </si>
  <si>
    <t>産業</t>
  </si>
  <si>
    <t>工場や倉庫などにおける電力消費や、重油や石炭などの化石燃料の直接使用</t>
  </si>
  <si>
    <t>家庭</t>
  </si>
  <si>
    <t>住宅などにおける電力消費や、都市ガスや灯油などの化石燃料の直接使用</t>
  </si>
  <si>
    <t>業務</t>
  </si>
  <si>
    <t>店舗やオフィスなどにおける電力消費や、都市ガスや灯油などの化石燃料の直接使用</t>
  </si>
  <si>
    <t>運輸</t>
  </si>
  <si>
    <t>自動車や鉄道、船舶、航空部門における電力の直接消費や、ガソリン、重油、軽油、天然ガス、水素などの化石燃料の直接使用</t>
  </si>
  <si>
    <t>電力</t>
  </si>
  <si>
    <t>電力供給に係る天然ガスや石炭、重油などの化石燃料の使用（例：火力発電の高効率化や再生可能エネルギーの導入）</t>
  </si>
  <si>
    <t>未利用熱
エネルギー</t>
    <phoneticPr fontId="11"/>
  </si>
  <si>
    <t>排熱や地中熱等の、未利用の熱エネルギーの回収、利用</t>
  </si>
  <si>
    <t>分野</t>
    <rPh sb="0" eb="2">
      <t>ブンヤ</t>
    </rPh>
    <phoneticPr fontId="11"/>
  </si>
  <si>
    <t>説明</t>
  </si>
  <si>
    <t>調査票に戻る
（クリックしてください）</t>
    <phoneticPr fontId="11"/>
  </si>
  <si>
    <t>省エネ</t>
  </si>
  <si>
    <t>主として既存の機器・システムの高効率化や効率的利用を指すが、消費エネルギー種類の転換が行われる場合も含める
（例、電気自動車：ガソリン→電気）</t>
    <phoneticPr fontId="11"/>
  </si>
  <si>
    <t>再エネ</t>
  </si>
  <si>
    <t>太陽光発電や風力発電、地熱発電などの再生可能エネルギーによる発電や、バイオ燃料等の再生可能燃料の生産</t>
  </si>
  <si>
    <t>導入量の
計算方法</t>
    <phoneticPr fontId="11"/>
  </si>
  <si>
    <t>計算方法</t>
  </si>
  <si>
    <t>削減原単位
の計算方法</t>
    <phoneticPr fontId="11"/>
  </si>
  <si>
    <t>Ⅰ：想定削減率</t>
  </si>
  <si>
    <t>※代替燃料の場合は累積ではなく、単年の導入量が表示されます。</t>
    <phoneticPr fontId="1"/>
  </si>
  <si>
    <t>従来のエネルギー
年間消費量</t>
    <rPh sb="0" eb="2">
      <t>ジュウライ</t>
    </rPh>
    <rPh sb="11" eb="14">
      <t>ショウヒリョウ</t>
    </rPh>
    <phoneticPr fontId="13"/>
  </si>
  <si>
    <t>排出係数</t>
    <rPh sb="0" eb="2">
      <t>ハイシュツ</t>
    </rPh>
    <rPh sb="2" eb="4">
      <t>ケイスウ</t>
    </rPh>
    <phoneticPr fontId="1"/>
  </si>
  <si>
    <t>年間CO2削減量</t>
    <rPh sb="5" eb="7">
      <t>サクゲン</t>
    </rPh>
    <rPh sb="7" eb="8">
      <t>リョウ</t>
    </rPh>
    <phoneticPr fontId="13"/>
  </si>
  <si>
    <t>kgCO2/kWh</t>
    <phoneticPr fontId="1"/>
  </si>
  <si>
    <r>
      <t>kgCO2/Nm</t>
    </r>
    <r>
      <rPr>
        <vertAlign val="superscript"/>
        <sz val="11"/>
        <color indexed="8"/>
        <rFont val="ＭＳ Ｐゴシック"/>
        <family val="3"/>
        <charset val="128"/>
      </rPr>
      <t>3</t>
    </r>
    <phoneticPr fontId="1"/>
  </si>
  <si>
    <t>一般炭</t>
    <rPh sb="0" eb="2">
      <t>イッパン</t>
    </rPh>
    <rPh sb="2" eb="3">
      <t>タン</t>
    </rPh>
    <phoneticPr fontId="13"/>
  </si>
  <si>
    <t>kgCO2/kg</t>
    <phoneticPr fontId="1"/>
  </si>
  <si>
    <t>LPG</t>
    <phoneticPr fontId="1"/>
  </si>
  <si>
    <t>LNG</t>
    <phoneticPr fontId="13"/>
  </si>
  <si>
    <t>kgCO2/L</t>
    <phoneticPr fontId="1"/>
  </si>
  <si>
    <t>ガソリン</t>
    <phoneticPr fontId="1"/>
  </si>
  <si>
    <t>ジェット燃料</t>
    <rPh sb="4" eb="6">
      <t>ネンリョウ</t>
    </rPh>
    <phoneticPr fontId="13"/>
  </si>
  <si>
    <t>その他１</t>
    <rPh sb="2" eb="3">
      <t>タ</t>
    </rPh>
    <phoneticPr fontId="13"/>
  </si>
  <si>
    <t>kgCO2/☆</t>
    <phoneticPr fontId="1"/>
  </si>
  <si>
    <t>その他２</t>
    <rPh sb="2" eb="3">
      <t>タ</t>
    </rPh>
    <phoneticPr fontId="13"/>
  </si>
  <si>
    <t>その他３</t>
    <rPh sb="2" eb="3">
      <t>タ</t>
    </rPh>
    <phoneticPr fontId="13"/>
  </si>
  <si>
    <t>kgCO2/☆</t>
  </si>
  <si>
    <t>事業による削減率</t>
    <rPh sb="0" eb="2">
      <t>ジギョウ</t>
    </rPh>
    <rPh sb="5" eb="7">
      <t>サクゲン</t>
    </rPh>
    <rPh sb="7" eb="8">
      <t>リツ</t>
    </rPh>
    <phoneticPr fontId="13"/>
  </si>
  <si>
    <r>
      <t xml:space="preserve">①事業開始前のベースラインとなるエネルギーの
</t>
    </r>
    <r>
      <rPr>
        <b/>
        <sz val="11"/>
        <color indexed="10"/>
        <rFont val="ＭＳ Ｐゴシック"/>
        <family val="3"/>
        <charset val="128"/>
      </rPr>
      <t>ユニットあたりの</t>
    </r>
    <r>
      <rPr>
        <sz val="11"/>
        <rFont val="ＭＳ Ｐゴシック"/>
        <family val="3"/>
        <charset val="128"/>
      </rPr>
      <t>年間消費量を</t>
    </r>
    <r>
      <rPr>
        <b/>
        <sz val="11"/>
        <color indexed="10"/>
        <rFont val="ＭＳ Ｐゴシック"/>
        <family val="3"/>
        <charset val="128"/>
      </rPr>
      <t>「F列」の単位に合わせて</t>
    </r>
    <r>
      <rPr>
        <sz val="11"/>
        <rFont val="ＭＳ Ｐゴシック"/>
        <family val="3"/>
        <charset val="128"/>
      </rPr>
      <t>ご記入ください。
→その他のエネルギーが削減される場合は、そのエネルギー種名をご記入ください。
→削減対象となるエネルギーが複数ある場合は、それぞれについてご記入ください。</t>
    </r>
    <rPh sb="1" eb="3">
      <t>ジギョウ</t>
    </rPh>
    <rPh sb="3" eb="5">
      <t>カイシ</t>
    </rPh>
    <rPh sb="5" eb="6">
      <t>マエ</t>
    </rPh>
    <rPh sb="31" eb="33">
      <t>ネンカン</t>
    </rPh>
    <rPh sb="33" eb="36">
      <t>ショウヒリョウ</t>
    </rPh>
    <rPh sb="50" eb="52">
      <t>キニュウ</t>
    </rPh>
    <rPh sb="61" eb="62">
      <t>タ</t>
    </rPh>
    <rPh sb="69" eb="71">
      <t>サクゲン</t>
    </rPh>
    <rPh sb="74" eb="76">
      <t>バアイ</t>
    </rPh>
    <rPh sb="85" eb="86">
      <t>シュ</t>
    </rPh>
    <rPh sb="86" eb="87">
      <t>メイ</t>
    </rPh>
    <rPh sb="89" eb="91">
      <t>キニュウ</t>
    </rPh>
    <rPh sb="98" eb="100">
      <t>サクゲン</t>
    </rPh>
    <rPh sb="100" eb="102">
      <t>タイショウ</t>
    </rPh>
    <rPh sb="111" eb="113">
      <t>フクスウ</t>
    </rPh>
    <rPh sb="115" eb="117">
      <t>バアイ</t>
    </rPh>
    <rPh sb="128" eb="130">
      <t>キニュウ</t>
    </rPh>
    <phoneticPr fontId="11"/>
  </si>
  <si>
    <t>③CO2排出係数をご確認ください。
→その他の燃料を記入された場合は、その排出係数をご記入ください。</t>
    <rPh sb="4" eb="6">
      <t>ハイシュツ</t>
    </rPh>
    <rPh sb="6" eb="8">
      <t>ケイスウ</t>
    </rPh>
    <rPh sb="10" eb="12">
      <t>カクニン</t>
    </rPh>
    <rPh sb="21" eb="22">
      <t>タ</t>
    </rPh>
    <rPh sb="23" eb="25">
      <t>ネンリョウ</t>
    </rPh>
    <rPh sb="26" eb="28">
      <t>キニュウ</t>
    </rPh>
    <rPh sb="31" eb="33">
      <t>バアイ</t>
    </rPh>
    <rPh sb="37" eb="39">
      <t>ハイシュツ</t>
    </rPh>
    <rPh sb="39" eb="41">
      <t>ケイスウ</t>
    </rPh>
    <rPh sb="43" eb="45">
      <t>キニュウ</t>
    </rPh>
    <phoneticPr fontId="11"/>
  </si>
  <si>
    <t>④設定された数値にもとづく、ユニットあたりの年間CO2削減量をご確認ください。
→すべてのエネルギー種の削減量の合計値も合わせてご確認ください。</t>
    <rPh sb="1" eb="3">
      <t>セッテイ</t>
    </rPh>
    <rPh sb="6" eb="8">
      <t>スウチ</t>
    </rPh>
    <rPh sb="22" eb="24">
      <t>ネンカン</t>
    </rPh>
    <rPh sb="27" eb="29">
      <t>サクゲン</t>
    </rPh>
    <rPh sb="29" eb="30">
      <t>リョウ</t>
    </rPh>
    <rPh sb="32" eb="34">
      <t>カクニン</t>
    </rPh>
    <rPh sb="50" eb="51">
      <t>シュ</t>
    </rPh>
    <rPh sb="52" eb="54">
      <t>サクゲン</t>
    </rPh>
    <rPh sb="54" eb="55">
      <t>リョウ</t>
    </rPh>
    <rPh sb="56" eb="59">
      <t>ゴウケイチ</t>
    </rPh>
    <rPh sb="60" eb="61">
      <t>ア</t>
    </rPh>
    <rPh sb="65" eb="67">
      <t>カクニン</t>
    </rPh>
    <phoneticPr fontId="11"/>
  </si>
  <si>
    <t>kgCO2/kWh</t>
    <phoneticPr fontId="1"/>
  </si>
  <si>
    <r>
      <t>kgCO2/Nm</t>
    </r>
    <r>
      <rPr>
        <vertAlign val="superscript"/>
        <sz val="11"/>
        <color indexed="8"/>
        <rFont val="ＭＳ Ｐゴシック"/>
        <family val="3"/>
        <charset val="128"/>
      </rPr>
      <t>3</t>
    </r>
    <phoneticPr fontId="1"/>
  </si>
  <si>
    <t>kgCO2/kg</t>
    <phoneticPr fontId="1"/>
  </si>
  <si>
    <t>LPG</t>
    <phoneticPr fontId="1"/>
  </si>
  <si>
    <t>LNG</t>
    <phoneticPr fontId="13"/>
  </si>
  <si>
    <t>kgCO2/L</t>
    <phoneticPr fontId="1"/>
  </si>
  <si>
    <t>ガソリン</t>
    <phoneticPr fontId="1"/>
  </si>
  <si>
    <t>kgCO2/☆</t>
    <phoneticPr fontId="1"/>
  </si>
  <si>
    <r>
      <t xml:space="preserve">①事業開始前のベースラインとなるエネルギーの
</t>
    </r>
    <r>
      <rPr>
        <b/>
        <sz val="11"/>
        <color indexed="10"/>
        <rFont val="ＭＳ Ｐゴシック"/>
        <family val="3"/>
        <charset val="128"/>
      </rPr>
      <t>ユニットあたりの</t>
    </r>
    <r>
      <rPr>
        <sz val="11"/>
        <rFont val="ＭＳ Ｐゴシック"/>
        <family val="3"/>
        <charset val="128"/>
      </rPr>
      <t>年間消費量を</t>
    </r>
    <r>
      <rPr>
        <b/>
        <sz val="11"/>
        <color indexed="10"/>
        <rFont val="ＭＳ Ｐゴシック"/>
        <family val="3"/>
        <charset val="128"/>
      </rPr>
      <t>「F列」の単位に合わせて</t>
    </r>
    <r>
      <rPr>
        <sz val="11"/>
        <rFont val="ＭＳ Ｐゴシック"/>
        <family val="3"/>
        <charset val="128"/>
      </rPr>
      <t>ご記入ください。
→その他のエネルギーが削減される場合は、そのエネルギー種名もご記入ください。
→削減対象となるエネルギーが複数ある場合は、それぞれについてご記入ください。</t>
    </r>
    <rPh sb="1" eb="3">
      <t>ジギョウ</t>
    </rPh>
    <rPh sb="3" eb="5">
      <t>カイシ</t>
    </rPh>
    <rPh sb="5" eb="6">
      <t>マエ</t>
    </rPh>
    <rPh sb="31" eb="33">
      <t>ネンカン</t>
    </rPh>
    <rPh sb="33" eb="36">
      <t>ショウヒリョウ</t>
    </rPh>
    <rPh sb="50" eb="52">
      <t>キニュウ</t>
    </rPh>
    <rPh sb="61" eb="62">
      <t>タ</t>
    </rPh>
    <rPh sb="69" eb="71">
      <t>サクゲン</t>
    </rPh>
    <rPh sb="74" eb="76">
      <t>バアイ</t>
    </rPh>
    <rPh sb="85" eb="86">
      <t>シュ</t>
    </rPh>
    <rPh sb="86" eb="87">
      <t>メイ</t>
    </rPh>
    <rPh sb="89" eb="91">
      <t>キニュウ</t>
    </rPh>
    <rPh sb="98" eb="100">
      <t>サクゲン</t>
    </rPh>
    <rPh sb="100" eb="102">
      <t>タイショウ</t>
    </rPh>
    <rPh sb="111" eb="113">
      <t>フクスウ</t>
    </rPh>
    <rPh sb="115" eb="117">
      <t>バアイ</t>
    </rPh>
    <rPh sb="128" eb="130">
      <t>キニュウ</t>
    </rPh>
    <phoneticPr fontId="11"/>
  </si>
  <si>
    <t>事業開始後の年間消費量</t>
    <rPh sb="0" eb="2">
      <t>ジギョウ</t>
    </rPh>
    <rPh sb="2" eb="5">
      <t>カイシゴ</t>
    </rPh>
    <rPh sb="6" eb="8">
      <t>ネンカン</t>
    </rPh>
    <rPh sb="8" eb="11">
      <t>ショウヒリョウ</t>
    </rPh>
    <phoneticPr fontId="13"/>
  </si>
  <si>
    <t>発電システムの年間平均稼働率</t>
    <phoneticPr fontId="1"/>
  </si>
  <si>
    <t>バイオエタノール</t>
    <phoneticPr fontId="1"/>
  </si>
  <si>
    <t>バイオディーゼル</t>
    <phoneticPr fontId="1"/>
  </si>
  <si>
    <t>N/A</t>
  </si>
  <si>
    <t>N/A</t>
    <phoneticPr fontId="1"/>
  </si>
  <si>
    <t>N/A</t>
    <phoneticPr fontId="1"/>
  </si>
  <si>
    <t>kgCO2/kWh</t>
    <phoneticPr fontId="1"/>
  </si>
  <si>
    <t>kgCO2/kWh</t>
    <phoneticPr fontId="1"/>
  </si>
  <si>
    <t>kgCO2/L</t>
    <phoneticPr fontId="1"/>
  </si>
  <si>
    <t>再生可能エネルギー発電</t>
    <rPh sb="0" eb="2">
      <t>サイセイ</t>
    </rPh>
    <rPh sb="2" eb="4">
      <t>カノウ</t>
    </rPh>
    <rPh sb="9" eb="11">
      <t>ハツデン</t>
    </rPh>
    <phoneticPr fontId="1"/>
  </si>
  <si>
    <t>・上記の稼働率の設定根拠、引用元</t>
    <rPh sb="4" eb="6">
      <t>カドウ</t>
    </rPh>
    <rPh sb="6" eb="7">
      <t>リツ</t>
    </rPh>
    <phoneticPr fontId="1"/>
  </si>
  <si>
    <t>再生可能エネルギー発電（導入単位が「kWh」）</t>
    <rPh sb="0" eb="9">
      <t>サイエネ</t>
    </rPh>
    <rPh sb="9" eb="11">
      <t>ハツデン</t>
    </rPh>
    <rPh sb="12" eb="14">
      <t>ドウニュウ</t>
    </rPh>
    <rPh sb="14" eb="16">
      <t>タンイ</t>
    </rPh>
    <phoneticPr fontId="1"/>
  </si>
  <si>
    <t>①対象となる再生可能エネルギーの種類を選択してください。
→バイオマスボイラー等はこの計算方法では対応できませんので、「調査票」シートに戻り、「削減原単位の計算方法」を「Ⅰ：エネルギー使用量差」としてください。</t>
    <rPh sb="1" eb="3">
      <t>タイショウ</t>
    </rPh>
    <rPh sb="6" eb="8">
      <t>サイセイ</t>
    </rPh>
    <rPh sb="8" eb="10">
      <t>カノウ</t>
    </rPh>
    <rPh sb="16" eb="18">
      <t>シュルイ</t>
    </rPh>
    <rPh sb="19" eb="21">
      <t>センタク</t>
    </rPh>
    <rPh sb="39" eb="40">
      <t>トウ</t>
    </rPh>
    <rPh sb="43" eb="45">
      <t>ケイサン</t>
    </rPh>
    <rPh sb="45" eb="47">
      <t>ホウホウ</t>
    </rPh>
    <rPh sb="49" eb="51">
      <t>タイオウ</t>
    </rPh>
    <rPh sb="60" eb="62">
      <t>チョウサ</t>
    </rPh>
    <rPh sb="62" eb="63">
      <t>ヒョウ</t>
    </rPh>
    <rPh sb="68" eb="69">
      <t>モド</t>
    </rPh>
    <rPh sb="72" eb="74">
      <t>サクゲン</t>
    </rPh>
    <rPh sb="74" eb="77">
      <t>ゲンタンイ</t>
    </rPh>
    <rPh sb="78" eb="80">
      <t>ケイサン</t>
    </rPh>
    <rPh sb="80" eb="82">
      <t>ホウホウ</t>
    </rPh>
    <rPh sb="92" eb="95">
      <t>シヨウリョウ</t>
    </rPh>
    <rPh sb="95" eb="96">
      <t>サ</t>
    </rPh>
    <phoneticPr fontId="11"/>
  </si>
  <si>
    <t>・高効率ボイラー
・省エネ製造方法の開発</t>
    <rPh sb="1" eb="4">
      <t>コウコウリツ</t>
    </rPh>
    <rPh sb="10" eb="11">
      <t>ショウ</t>
    </rPh>
    <rPh sb="13" eb="15">
      <t>セイゾウ</t>
    </rPh>
    <rPh sb="15" eb="17">
      <t>ホウホウ</t>
    </rPh>
    <rPh sb="18" eb="20">
      <t>カイハツ</t>
    </rPh>
    <phoneticPr fontId="13"/>
  </si>
  <si>
    <t>・断熱材の開発
・省エネエアコン</t>
    <rPh sb="1" eb="4">
      <t>ダンネツザイ</t>
    </rPh>
    <rPh sb="5" eb="7">
      <t>カイハツ</t>
    </rPh>
    <rPh sb="9" eb="10">
      <t>ショウ</t>
    </rPh>
    <phoneticPr fontId="11"/>
  </si>
  <si>
    <t>・省エネ店舗開発
・BEMS</t>
    <rPh sb="4" eb="6">
      <t>テンポ</t>
    </rPh>
    <rPh sb="6" eb="8">
      <t>カイハツ</t>
    </rPh>
    <phoneticPr fontId="13"/>
  </si>
  <si>
    <t>・電気自動車導入補助金
・ITSの開発
・次世代旅客機の開発</t>
    <rPh sb="1" eb="3">
      <t>デンキ</t>
    </rPh>
    <rPh sb="3" eb="6">
      <t>ジドウシャ</t>
    </rPh>
    <rPh sb="6" eb="8">
      <t>ドウニュウ</t>
    </rPh>
    <rPh sb="8" eb="11">
      <t>ホジョキン</t>
    </rPh>
    <rPh sb="17" eb="19">
      <t>カイハツ</t>
    </rPh>
    <rPh sb="21" eb="24">
      <t>ジセダイ</t>
    </rPh>
    <rPh sb="24" eb="27">
      <t>リョカッキ</t>
    </rPh>
    <rPh sb="28" eb="30">
      <t>カイハツ</t>
    </rPh>
    <phoneticPr fontId="11"/>
  </si>
  <si>
    <t>・メガソーラー導入補助金
・洋上風力発電実証実験
・バイオマス発電技術開発</t>
    <rPh sb="7" eb="9">
      <t>ドウニュウ</t>
    </rPh>
    <rPh sb="9" eb="12">
      <t>ホジョキン</t>
    </rPh>
    <rPh sb="14" eb="16">
      <t>ヨウジョウ</t>
    </rPh>
    <rPh sb="16" eb="18">
      <t>フウリョク</t>
    </rPh>
    <rPh sb="18" eb="20">
      <t>ハツデン</t>
    </rPh>
    <rPh sb="20" eb="22">
      <t>ジッショウ</t>
    </rPh>
    <rPh sb="22" eb="24">
      <t>ジッケン</t>
    </rPh>
    <rPh sb="31" eb="33">
      <t>ハツデン</t>
    </rPh>
    <rPh sb="33" eb="35">
      <t>ギジュツ</t>
    </rPh>
    <rPh sb="35" eb="37">
      <t>カイハツ</t>
    </rPh>
    <phoneticPr fontId="13"/>
  </si>
  <si>
    <t>・排熱共同利用
・地中熱利用</t>
    <rPh sb="1" eb="3">
      <t>ハイネツ</t>
    </rPh>
    <rPh sb="3" eb="5">
      <t>キョウドウ</t>
    </rPh>
    <rPh sb="5" eb="7">
      <t>リヨウ</t>
    </rPh>
    <rPh sb="9" eb="11">
      <t>チチュウ</t>
    </rPh>
    <rPh sb="11" eb="12">
      <t>ネツ</t>
    </rPh>
    <rPh sb="12" eb="14">
      <t>リヨウ</t>
    </rPh>
    <phoneticPr fontId="13"/>
  </si>
  <si>
    <t>・ハイブリッド自動車購入
・BEMS
・排熱共同利用</t>
    <rPh sb="7" eb="10">
      <t>ジドウシャ</t>
    </rPh>
    <rPh sb="10" eb="12">
      <t>コウニュウ</t>
    </rPh>
    <rPh sb="20" eb="22">
      <t>ハイネツ</t>
    </rPh>
    <rPh sb="22" eb="24">
      <t>キョウドウ</t>
    </rPh>
    <rPh sb="24" eb="26">
      <t>リヨウ</t>
    </rPh>
    <phoneticPr fontId="11"/>
  </si>
  <si>
    <t>・太陽光発電導入補助
・地熱発電実証
・バイオ燃料生産高効率化</t>
    <rPh sb="1" eb="4">
      <t>タイヨウコウ</t>
    </rPh>
    <rPh sb="4" eb="6">
      <t>ハツデン</t>
    </rPh>
    <rPh sb="6" eb="8">
      <t>ドウニュウ</t>
    </rPh>
    <rPh sb="8" eb="10">
      <t>ホジョ</t>
    </rPh>
    <rPh sb="12" eb="14">
      <t>チネツ</t>
    </rPh>
    <rPh sb="14" eb="16">
      <t>ハツデン</t>
    </rPh>
    <rPh sb="16" eb="18">
      <t>ジッショウ</t>
    </rPh>
    <rPh sb="23" eb="25">
      <t>ネンリョウ</t>
    </rPh>
    <rPh sb="25" eb="27">
      <t>セイサン</t>
    </rPh>
    <rPh sb="30" eb="31">
      <t>カ</t>
    </rPh>
    <phoneticPr fontId="11"/>
  </si>
  <si>
    <t>日本国内における従来型機器・システムの総保有数（例：冷蔵庫の総保有台数）を基準とし、そのストック数に2020年と2030年時点の新開発機器・システムの想定普及率（例：冷蔵庫保有台数の○％）を掛け合わせて波及的な導入量を設定</t>
    <phoneticPr fontId="13"/>
  </si>
  <si>
    <t>日本国内における従来型機器・システムの年間総販売数（例：乗用車の年間総販売台数）を基準とし、このフロー数に新開発機器・システムの想定占有率（例：乗用車販売市場シェア○％）を掛け合わせ、その累積フロー数を波及的な導入量に設定</t>
    <phoneticPr fontId="13"/>
  </si>
  <si>
    <t>Ａ：ストック数</t>
    <phoneticPr fontId="13"/>
  </si>
  <si>
    <t>Ｂ：フロー数</t>
    <phoneticPr fontId="13"/>
  </si>
  <si>
    <t>Ｃ：供給量（目標量）</t>
    <phoneticPr fontId="13"/>
  </si>
  <si>
    <t>日本国内における新開発機器・システムの年間供給数の想定や、導入目標値を波及的な導入量として設定</t>
    <phoneticPr fontId="13"/>
  </si>
  <si>
    <t>基準となる従来型の機器・システムに対するエネルギー消費量の削減割合を使ってエネルギー消費量の削減量を設定</t>
    <phoneticPr fontId="13"/>
  </si>
  <si>
    <t>Ⅱ：エネルギー使用量差</t>
    <phoneticPr fontId="13"/>
  </si>
  <si>
    <t>基準となる従来型の機器・システムに対するエネルギー消費量の削減量を直接設定
→新開発機器・システムと従来型のものの間で使用するエネルギーの種類が変わる場合（例：ガソリン車→電気自動車）も対象</t>
    <phoneticPr fontId="13"/>
  </si>
  <si>
    <t>Ⅲ：再生可能エネルギー供給量</t>
    <phoneticPr fontId="13"/>
  </si>
  <si>
    <t>再生可能エネルギー発電による商用電力の代替量や、バイオエタノール・バイオディーゼル等による化石燃料の代替量を使って、削減原単位を設定</t>
    <phoneticPr fontId="11"/>
  </si>
  <si>
    <t>※調査票の「削減原単位の設定方法」の欄で選択されたパターン：</t>
    <rPh sb="1" eb="4">
      <t>チョウサヒョウ</t>
    </rPh>
    <rPh sb="20" eb="22">
      <t>センタク</t>
    </rPh>
    <phoneticPr fontId="1"/>
  </si>
  <si>
    <t>単位</t>
    <rPh sb="0" eb="2">
      <t>タンイ</t>
    </rPh>
    <phoneticPr fontId="1"/>
  </si>
  <si>
    <t>・新開発機器・システムの普及率（上記のユニット数に対する普及割合）：</t>
    <rPh sb="16" eb="18">
      <t>ジョウキ</t>
    </rPh>
    <rPh sb="23" eb="24">
      <t>スウ</t>
    </rPh>
    <rPh sb="25" eb="26">
      <t>タイ</t>
    </rPh>
    <rPh sb="28" eb="30">
      <t>フキュウ</t>
    </rPh>
    <rPh sb="30" eb="32">
      <t>ワリアイ</t>
    </rPh>
    <phoneticPr fontId="1"/>
  </si>
  <si>
    <t>・2020年度までの各年度の新開発機器・システムの市場占有率（上記のユニット数に対する占有割合）：</t>
    <rPh sb="5" eb="7">
      <t>ネンド</t>
    </rPh>
    <rPh sb="10" eb="13">
      <t>カクネンド</t>
    </rPh>
    <rPh sb="25" eb="27">
      <t>シジョウ</t>
    </rPh>
    <rPh sb="27" eb="29">
      <t>センユウ</t>
    </rPh>
    <rPh sb="31" eb="33">
      <t>ジョウキ</t>
    </rPh>
    <rPh sb="38" eb="39">
      <t>スウ</t>
    </rPh>
    <rPh sb="40" eb="41">
      <t>タイ</t>
    </rPh>
    <rPh sb="43" eb="45">
      <t>センユウ</t>
    </rPh>
    <rPh sb="45" eb="47">
      <t>ワリアイ</t>
    </rPh>
    <phoneticPr fontId="1"/>
  </si>
  <si>
    <t>対象となる主なエネルギー種類</t>
    <rPh sb="0" eb="1">
      <t>タイ</t>
    </rPh>
    <rPh sb="1" eb="2">
      <t>ゾウ</t>
    </rPh>
    <rPh sb="5" eb="6">
      <t>オモ</t>
    </rPh>
    <rPh sb="12" eb="14">
      <t>シュルイ</t>
    </rPh>
    <phoneticPr fontId="1"/>
  </si>
  <si>
    <t>上水道システムにおける省CO2促進モデル事業</t>
    <rPh sb="0" eb="3">
      <t>ジョウスイドウ</t>
    </rPh>
    <rPh sb="11" eb="12">
      <t>ショウ</t>
    </rPh>
    <rPh sb="15" eb="17">
      <t>ソクシン</t>
    </rPh>
    <rPh sb="20" eb="22">
      <t>ジギョウ</t>
    </rPh>
    <phoneticPr fontId="1"/>
  </si>
  <si>
    <t>平成28度予算額（予定）[単位：千円]</t>
    <rPh sb="0" eb="2">
      <t>ヘイセイ</t>
    </rPh>
    <rPh sb="4" eb="5">
      <t>ド</t>
    </rPh>
    <rPh sb="5" eb="8">
      <t>ヨサンガク</t>
    </rPh>
    <rPh sb="9" eb="11">
      <t>ヨテイ</t>
    </rPh>
    <rPh sb="13" eb="15">
      <t>タンイ</t>
    </rPh>
    <rPh sb="16" eb="18">
      <t>センエン</t>
    </rPh>
    <phoneticPr fontId="1"/>
  </si>
  <si>
    <t>②事業による2016年（または導入時）のエネルギー消費削減率を「G列」にご記入ください。
→2020年、2030年に更なる削減を見込む場合は、該当する箇所にそれぞれの削減率をご記入ください。</t>
    <rPh sb="1" eb="3">
      <t>ジギョウ</t>
    </rPh>
    <rPh sb="10" eb="11">
      <t>ネン</t>
    </rPh>
    <rPh sb="25" eb="27">
      <t>ショウヒ</t>
    </rPh>
    <rPh sb="27" eb="29">
      <t>サクゲン</t>
    </rPh>
    <rPh sb="29" eb="30">
      <t>リツ</t>
    </rPh>
    <rPh sb="33" eb="34">
      <t>レツ</t>
    </rPh>
    <rPh sb="37" eb="39">
      <t>キニュウ</t>
    </rPh>
    <rPh sb="50" eb="51">
      <t>ネン</t>
    </rPh>
    <rPh sb="56" eb="57">
      <t>ネン</t>
    </rPh>
    <rPh sb="58" eb="59">
      <t>サラ</t>
    </rPh>
    <rPh sb="61" eb="63">
      <t>サクゲン</t>
    </rPh>
    <rPh sb="64" eb="66">
      <t>ミコ</t>
    </rPh>
    <rPh sb="67" eb="69">
      <t>バアイ</t>
    </rPh>
    <rPh sb="71" eb="73">
      <t>ガイトウ</t>
    </rPh>
    <rPh sb="75" eb="77">
      <t>カショ</t>
    </rPh>
    <rPh sb="83" eb="85">
      <t>サクゲン</t>
    </rPh>
    <rPh sb="85" eb="86">
      <t>リツ</t>
    </rPh>
    <rPh sb="88" eb="90">
      <t>キニュウ</t>
    </rPh>
    <phoneticPr fontId="11"/>
  </si>
  <si>
    <t>②事業開始後の2016年（または導入時）のエネルギー消費削減量を「G列」にご記入ください。
→2020年、2030年に更なる増減を見込む場合は、該当する箇所にそれぞれの削減率をご記入ください。</t>
    <rPh sb="1" eb="3">
      <t>ジギョウ</t>
    </rPh>
    <rPh sb="3" eb="6">
      <t>カイシゴ</t>
    </rPh>
    <rPh sb="11" eb="12">
      <t>ネン</t>
    </rPh>
    <rPh sb="26" eb="28">
      <t>ショウヒ</t>
    </rPh>
    <rPh sb="28" eb="30">
      <t>サクゲン</t>
    </rPh>
    <rPh sb="30" eb="31">
      <t>リョウ</t>
    </rPh>
    <rPh sb="34" eb="35">
      <t>レツ</t>
    </rPh>
    <rPh sb="38" eb="40">
      <t>キニュウ</t>
    </rPh>
    <rPh sb="51" eb="52">
      <t>ネン</t>
    </rPh>
    <rPh sb="57" eb="58">
      <t>ネン</t>
    </rPh>
    <rPh sb="59" eb="60">
      <t>サラ</t>
    </rPh>
    <rPh sb="62" eb="64">
      <t>ゾウゲン</t>
    </rPh>
    <rPh sb="65" eb="67">
      <t>ミコ</t>
    </rPh>
    <rPh sb="68" eb="70">
      <t>バアイ</t>
    </rPh>
    <rPh sb="72" eb="74">
      <t>ガイトウ</t>
    </rPh>
    <rPh sb="76" eb="78">
      <t>カショ</t>
    </rPh>
    <rPh sb="84" eb="86">
      <t>サクゲン</t>
    </rPh>
    <rPh sb="86" eb="87">
      <t>リツ</t>
    </rPh>
    <rPh sb="89" eb="91">
      <t>キニュウ</t>
    </rPh>
    <phoneticPr fontId="11"/>
  </si>
  <si>
    <t>②「再生可能エネルギー発電」を選択された場合は、その発電システムの2016年（または導入時）の年間平均稼働率をご記入ください。
→2020年、2030年に異なる稼働率を見込む場合は、該当する箇所にそれぞれ稼働率をご記入ください。
→その他のエネルギーの種類を選択した場合は、特にご記入いただく必要はございません。</t>
    <rPh sb="2" eb="11">
      <t>サイエネ</t>
    </rPh>
    <rPh sb="11" eb="13">
      <t>ハツデン</t>
    </rPh>
    <rPh sb="15" eb="17">
      <t>センタク</t>
    </rPh>
    <rPh sb="20" eb="22">
      <t>バアイ</t>
    </rPh>
    <rPh sb="26" eb="28">
      <t>ハツデン</t>
    </rPh>
    <rPh sb="37" eb="38">
      <t>ネン</t>
    </rPh>
    <rPh sb="42" eb="44">
      <t>ドウニュウ</t>
    </rPh>
    <rPh sb="44" eb="45">
      <t>ジ</t>
    </rPh>
    <rPh sb="47" eb="49">
      <t>ネンカン</t>
    </rPh>
    <rPh sb="49" eb="51">
      <t>ヘイキン</t>
    </rPh>
    <rPh sb="51" eb="53">
      <t>カドウ</t>
    </rPh>
    <rPh sb="53" eb="54">
      <t>リツ</t>
    </rPh>
    <rPh sb="56" eb="58">
      <t>キニュウ</t>
    </rPh>
    <rPh sb="77" eb="78">
      <t>コト</t>
    </rPh>
    <rPh sb="80" eb="82">
      <t>カドウ</t>
    </rPh>
    <rPh sb="82" eb="83">
      <t>リツ</t>
    </rPh>
    <rPh sb="84" eb="86">
      <t>ミコ</t>
    </rPh>
    <rPh sb="87" eb="89">
      <t>バアイ</t>
    </rPh>
    <rPh sb="102" eb="104">
      <t>カドウ</t>
    </rPh>
    <rPh sb="104" eb="105">
      <t>リツ</t>
    </rPh>
    <rPh sb="118" eb="119">
      <t>タ</t>
    </rPh>
    <rPh sb="126" eb="128">
      <t>シュルイ</t>
    </rPh>
    <rPh sb="129" eb="131">
      <t>センタク</t>
    </rPh>
    <rPh sb="133" eb="135">
      <t>バアイ</t>
    </rPh>
    <rPh sb="137" eb="138">
      <t>トク</t>
    </rPh>
    <rPh sb="140" eb="142">
      <t>キニュウ</t>
    </rPh>
    <rPh sb="146" eb="148">
      <t>ヒツヨウ</t>
    </rPh>
    <phoneticPr fontId="1"/>
  </si>
  <si>
    <t>平成28年度予算額[単位：千円]</t>
    <rPh sb="0" eb="2">
      <t>ヘイセイ</t>
    </rPh>
    <rPh sb="4" eb="6">
      <t>ネンド</t>
    </rPh>
    <rPh sb="6" eb="9">
      <t>ヨサンガク</t>
    </rPh>
    <rPh sb="10" eb="12">
      <t>タンイ</t>
    </rPh>
    <rPh sb="13" eb="15">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</si>
</sst>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 "/>
    <numFmt numFmtId="178" formatCode="0.00_);[Red]\(0.00\)"/>
  </numFmts>
  <fonts count="41">
    <font>
      <sz val="11"/>
      <color theme="1"/>
      <name val="ＭＳ Ｐゴシック"/>
      <family val="3"/>
      <charset val="128"/>
      <scheme val="minor"/>
    </font>
    <font>
      <sz val="6"/>
      <name val="ＭＳ Ｐゴシック"/>
      <family val="3"/>
      <charset val="128"/>
    </font>
    <font>
      <vertAlign val="subscript"/>
      <sz val="11"/>
      <color indexed="8"/>
      <name val="ＭＳ Ｐゴシック"/>
      <family val="3"/>
      <charset val="128"/>
    </font>
    <font>
      <vertAlign val="superscrip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name val="ＭＳ Ｐゴシック"/>
      <family val="3"/>
      <charset val="128"/>
    </font>
    <font>
      <b/>
      <vertAlign val="subscript"/>
      <sz val="11"/>
      <color indexed="8"/>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65"/>
      <color theme="10"/>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0"/>
      <color rgb="FFFF0000"/>
      <name val="ＭＳ Ｐゴシック"/>
      <family val="3"/>
      <charset val="128"/>
      <scheme val="minor"/>
    </font>
    <font>
      <u/>
      <sz val="11"/>
      <color theme="1"/>
      <name val="ＭＳ Ｐゴシック"/>
      <family val="3"/>
      <charset val="128"/>
      <scheme val="minor"/>
    </font>
    <font>
      <sz val="8"/>
      <color rgb="FFFF0000"/>
      <name val="ＭＳ Ｐゴシック"/>
      <family val="3"/>
      <charset val="128"/>
      <scheme val="minor"/>
    </font>
    <font>
      <sz val="8"/>
      <color theme="1"/>
      <name val="ＭＳ Ｐゴシック"/>
      <family val="3"/>
      <charset val="128"/>
      <scheme val="minor"/>
    </font>
    <font>
      <sz val="11"/>
      <color theme="0" tint="-4.9989318521683403E-2"/>
      <name val="ＭＳ Ｐゴシック"/>
      <family val="3"/>
      <charset val="128"/>
      <scheme val="minor"/>
    </font>
    <font>
      <b/>
      <sz val="14"/>
      <color theme="0" tint="-4.9989318521683403E-2"/>
      <name val="ＭＳ Ｐゴシック"/>
      <family val="3"/>
      <charset val="128"/>
      <scheme val="minor"/>
    </font>
    <font>
      <b/>
      <sz val="14"/>
      <color theme="1"/>
      <name val="ＭＳ Ｐゴシック"/>
      <family val="3"/>
      <charset val="128"/>
      <scheme val="minor"/>
    </font>
    <font>
      <sz val="11"/>
      <color theme="9" tint="-0.249977111117893"/>
      <name val="ＭＳ Ｐゴシック"/>
      <family val="3"/>
      <charset val="128"/>
      <scheme val="minor"/>
    </font>
    <font>
      <sz val="11"/>
      <color theme="7"/>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1"/>
      <color theme="0" tint="-4.9989318521683403E-2"/>
      <name val="ＭＳ Ｐゴシック"/>
      <family val="3"/>
      <charset val="128"/>
      <scheme val="minor"/>
    </font>
    <font>
      <sz val="14"/>
      <color theme="0"/>
      <name val="ＭＳ Ｐゴシック"/>
      <family val="3"/>
      <charset val="128"/>
      <scheme val="minor"/>
    </font>
    <font>
      <sz val="11"/>
      <name val="ＭＳ Ｐゴシック"/>
      <family val="3"/>
      <charset val="128"/>
      <scheme val="minor"/>
    </font>
    <font>
      <sz val="14"/>
      <color theme="0" tint="-4.9989318521683403E-2"/>
      <name val="ＭＳ Ｐゴシック"/>
      <family val="3"/>
      <charset val="128"/>
      <scheme val="minor"/>
    </font>
    <font>
      <sz val="11"/>
      <color rgb="FFFF6600"/>
      <name val="ＭＳ Ｐゴシック"/>
      <family val="3"/>
      <charset val="128"/>
      <scheme val="minor"/>
    </font>
    <font>
      <sz val="10.5"/>
      <color theme="1"/>
      <name val="Century"/>
      <family val="1"/>
    </font>
    <font>
      <sz val="11"/>
      <color theme="1"/>
      <name val="ＭＳ Ｐゴシック"/>
      <family val="3"/>
      <charset val="128"/>
    </font>
    <font>
      <b/>
      <sz val="11"/>
      <color rgb="FFFF0000"/>
      <name val="ＭＳ Ｐゴシック"/>
      <family val="3"/>
      <charset val="128"/>
      <scheme val="minor"/>
    </font>
    <font>
      <sz val="10"/>
      <name val="ＭＳ Ｐゴシック"/>
      <family val="3"/>
      <charset val="128"/>
      <scheme val="minor"/>
    </font>
  </fonts>
  <fills count="21">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1" tint="0.249977111117893"/>
        <bgColor indexed="64"/>
      </patternFill>
    </fill>
    <fill>
      <patternFill patternType="solid">
        <fgColor theme="1" tint="0.149998474074526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double">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right style="medium">
        <color rgb="FFFF0000"/>
      </right>
      <top/>
      <bottom style="thin">
        <color indexed="64"/>
      </bottom>
      <diagonal/>
    </border>
    <border>
      <left style="medium">
        <color rgb="FFFF0000"/>
      </left>
      <right style="medium">
        <color rgb="FFFF0000"/>
      </right>
      <top style="thin">
        <color indexed="64"/>
      </top>
      <bottom style="double">
        <color indexed="64"/>
      </bottom>
      <diagonal/>
    </border>
    <border>
      <left style="medium">
        <color rgb="FFFF0000"/>
      </left>
      <right style="thin">
        <color indexed="64"/>
      </right>
      <top style="thin">
        <color indexed="64"/>
      </top>
      <bottom style="medium">
        <color rgb="FFFF0000"/>
      </bottom>
      <diagonal/>
    </border>
    <border>
      <left style="medium">
        <color rgb="FFFF0000"/>
      </left>
      <right style="medium">
        <color rgb="FFFF0000"/>
      </right>
      <top style="thin">
        <color indexed="64"/>
      </top>
      <bottom style="medium">
        <color rgb="FFFF0000"/>
      </bottom>
      <diagonal/>
    </border>
    <border>
      <left style="medium">
        <color rgb="FFFF0000"/>
      </left>
      <right/>
      <top style="thin">
        <color indexed="64"/>
      </top>
      <bottom style="double">
        <color indexed="64"/>
      </bottom>
      <diagonal/>
    </border>
    <border>
      <left style="medium">
        <color theme="1"/>
      </left>
      <right/>
      <top/>
      <bottom/>
      <diagonal/>
    </border>
    <border>
      <left style="thin">
        <color indexed="64"/>
      </left>
      <right style="thin">
        <color indexed="64"/>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style="medium">
        <color rgb="FFFF0000"/>
      </left>
      <right/>
      <top style="thin">
        <color indexed="64"/>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top/>
      <bottom style="double">
        <color theme="1"/>
      </bottom>
      <diagonal/>
    </border>
    <border>
      <left/>
      <right style="thin">
        <color indexed="64"/>
      </right>
      <top/>
      <bottom style="double">
        <color theme="1"/>
      </bottom>
      <diagonal/>
    </border>
    <border>
      <left/>
      <right/>
      <top style="medium">
        <color rgb="FFFF0000"/>
      </top>
      <bottom style="medium">
        <color rgb="FFFF0000"/>
      </bottom>
      <diagonal/>
    </border>
    <border>
      <left/>
      <right style="medium">
        <color rgb="FFFF0000"/>
      </right>
      <top style="double">
        <color indexed="64"/>
      </top>
      <bottom style="thin">
        <color indexed="64"/>
      </bottom>
      <diagonal/>
    </border>
  </borders>
  <cellStyleXfs count="4">
    <xf numFmtId="0" fontId="0" fillId="0" borderId="0">
      <alignment vertical="center"/>
    </xf>
    <xf numFmtId="9" fontId="14"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4" fillId="0" borderId="0" applyFont="0" applyFill="0" applyBorder="0" applyAlignment="0" applyProtection="0">
      <alignment vertical="center"/>
    </xf>
  </cellStyleXfs>
  <cellXfs count="413">
    <xf numFmtId="0" fontId="0" fillId="0" borderId="0" xfId="0">
      <alignment vertical="center"/>
    </xf>
    <xf numFmtId="0" fontId="0" fillId="0" borderId="0" xfId="0" applyFont="1">
      <alignment vertical="center"/>
    </xf>
    <xf numFmtId="0" fontId="0" fillId="3" borderId="0" xfId="0" applyFill="1">
      <alignment vertical="center"/>
    </xf>
    <xf numFmtId="0" fontId="0" fillId="4" borderId="1" xfId="0" applyFill="1" applyBorder="1" applyAlignment="1">
      <alignment vertical="center" wrapText="1"/>
    </xf>
    <xf numFmtId="0" fontId="0" fillId="5" borderId="0" xfId="0" applyFill="1">
      <alignment vertical="center"/>
    </xf>
    <xf numFmtId="0" fontId="0" fillId="5" borderId="0" xfId="0" applyFont="1" applyFill="1">
      <alignment vertical="center"/>
    </xf>
    <xf numFmtId="0" fontId="0" fillId="6" borderId="2" xfId="0" applyFill="1" applyBorder="1" applyAlignment="1">
      <alignment horizontal="center" vertical="center"/>
    </xf>
    <xf numFmtId="0" fontId="0" fillId="7" borderId="3" xfId="0" applyFill="1" applyBorder="1" applyAlignment="1">
      <alignment horizontal="center" vertical="center"/>
    </xf>
    <xf numFmtId="0" fontId="0" fillId="4" borderId="2" xfId="0" applyFill="1" applyBorder="1" applyAlignment="1">
      <alignment horizontal="center" vertical="center"/>
    </xf>
    <xf numFmtId="0" fontId="0" fillId="5" borderId="0" xfId="0" applyFill="1">
      <alignment vertical="center"/>
    </xf>
    <xf numFmtId="0" fontId="19" fillId="3" borderId="0" xfId="0" applyFont="1" applyFill="1">
      <alignment vertical="center"/>
    </xf>
    <xf numFmtId="0" fontId="0" fillId="4" borderId="1" xfId="0" applyFill="1" applyBorder="1">
      <alignment vertical="center"/>
    </xf>
    <xf numFmtId="0" fontId="0" fillId="3" borderId="0" xfId="0" applyFill="1">
      <alignment vertical="center"/>
    </xf>
    <xf numFmtId="0" fontId="15" fillId="5" borderId="0" xfId="0" applyFont="1" applyFill="1">
      <alignment vertical="center"/>
    </xf>
    <xf numFmtId="0" fontId="15" fillId="0" borderId="0" xfId="0" applyFont="1">
      <alignment vertical="center"/>
    </xf>
    <xf numFmtId="0" fontId="20" fillId="8" borderId="0" xfId="0" applyFont="1" applyFill="1">
      <alignment vertical="center"/>
    </xf>
    <xf numFmtId="0" fontId="0" fillId="8" borderId="0" xfId="0" applyFill="1">
      <alignment vertical="center"/>
    </xf>
    <xf numFmtId="0" fontId="18" fillId="8" borderId="0" xfId="0" applyFont="1" applyFill="1">
      <alignment vertical="center"/>
    </xf>
    <xf numFmtId="0" fontId="0" fillId="4" borderId="3" xfId="0" applyFill="1" applyBorder="1" applyAlignment="1">
      <alignment horizontal="center" vertical="center"/>
    </xf>
    <xf numFmtId="0" fontId="18" fillId="3" borderId="0" xfId="0" applyFont="1" applyFill="1">
      <alignment vertical="center"/>
    </xf>
    <xf numFmtId="0" fontId="0" fillId="8" borderId="0" xfId="0" applyFill="1" applyBorder="1">
      <alignment vertical="center"/>
    </xf>
    <xf numFmtId="0" fontId="0" fillId="4" borderId="4" xfId="0" applyFill="1" applyBorder="1" applyAlignment="1">
      <alignment vertical="center" wrapText="1"/>
    </xf>
    <xf numFmtId="0" fontId="0" fillId="3" borderId="0" xfId="0" applyFont="1" applyFill="1">
      <alignment vertical="center"/>
    </xf>
    <xf numFmtId="0" fontId="20" fillId="8" borderId="0" xfId="0" applyFont="1" applyFill="1" applyBorder="1">
      <alignment vertical="center"/>
    </xf>
    <xf numFmtId="0" fontId="18" fillId="8" borderId="0" xfId="0" applyFont="1" applyFill="1" applyBorder="1">
      <alignment vertical="center"/>
    </xf>
    <xf numFmtId="0" fontId="0" fillId="9" borderId="5" xfId="0" applyFont="1" applyFill="1" applyBorder="1">
      <alignment vertical="center"/>
    </xf>
    <xf numFmtId="0" fontId="0" fillId="9" borderId="5" xfId="0" applyFill="1" applyBorder="1">
      <alignment vertical="center"/>
    </xf>
    <xf numFmtId="0" fontId="0" fillId="9" borderId="6" xfId="0" applyFill="1" applyBorder="1">
      <alignment vertical="center"/>
    </xf>
    <xf numFmtId="0" fontId="0" fillId="9" borderId="7" xfId="0" applyFill="1" applyBorder="1">
      <alignment vertical="center"/>
    </xf>
    <xf numFmtId="0" fontId="0" fillId="10" borderId="0" xfId="0" applyFill="1">
      <alignment vertical="center"/>
    </xf>
    <xf numFmtId="0" fontId="0" fillId="6" borderId="8" xfId="0" applyFill="1" applyBorder="1" applyAlignment="1">
      <alignment vertical="center"/>
    </xf>
    <xf numFmtId="0" fontId="0" fillId="4" borderId="8" xfId="0" applyFill="1" applyBorder="1" applyAlignment="1">
      <alignment vertical="center"/>
    </xf>
    <xf numFmtId="38" fontId="14" fillId="11" borderId="9" xfId="3" applyFont="1" applyFill="1" applyBorder="1" applyAlignment="1">
      <alignment horizontal="center" vertical="center"/>
    </xf>
    <xf numFmtId="38" fontId="14" fillId="11" borderId="10" xfId="3" applyFont="1" applyFill="1" applyBorder="1" applyAlignment="1">
      <alignment horizontal="center" vertical="center"/>
    </xf>
    <xf numFmtId="0" fontId="0" fillId="7" borderId="2" xfId="0" applyFill="1" applyBorder="1" applyAlignment="1">
      <alignment vertical="center"/>
    </xf>
    <xf numFmtId="0" fontId="0" fillId="7" borderId="2" xfId="0" applyFill="1" applyBorder="1" applyAlignment="1">
      <alignment horizontal="center" vertical="center"/>
    </xf>
    <xf numFmtId="0" fontId="0" fillId="6" borderId="3" xfId="0" applyFill="1" applyBorder="1" applyAlignment="1">
      <alignment horizontal="center" vertical="center"/>
    </xf>
    <xf numFmtId="0" fontId="21" fillId="10" borderId="0" xfId="0" applyFont="1" applyFill="1">
      <alignment vertical="center"/>
    </xf>
    <xf numFmtId="0" fontId="22" fillId="10" borderId="0" xfId="0" applyFont="1" applyFill="1">
      <alignment vertical="center"/>
    </xf>
    <xf numFmtId="0" fontId="0" fillId="10" borderId="0" xfId="0" applyFill="1" applyBorder="1">
      <alignment vertical="center"/>
    </xf>
    <xf numFmtId="0" fontId="0" fillId="10" borderId="0" xfId="0" applyFill="1" applyBorder="1" applyAlignment="1">
      <alignment vertical="center"/>
    </xf>
    <xf numFmtId="0" fontId="0" fillId="10" borderId="0" xfId="0" applyFill="1" applyBorder="1" applyAlignment="1">
      <alignment horizontal="right" vertical="center"/>
    </xf>
    <xf numFmtId="0" fontId="0" fillId="10" borderId="0" xfId="0" applyFill="1" applyBorder="1" applyAlignment="1">
      <alignment vertical="center" wrapText="1"/>
    </xf>
    <xf numFmtId="0" fontId="0" fillId="10" borderId="0" xfId="0" applyFill="1" applyBorder="1" applyAlignment="1">
      <alignment horizontal="center" vertical="center"/>
    </xf>
    <xf numFmtId="0" fontId="0" fillId="10" borderId="11" xfId="0" applyFill="1" applyBorder="1">
      <alignment vertical="center"/>
    </xf>
    <xf numFmtId="0" fontId="23" fillId="10" borderId="0" xfId="0" applyFont="1" applyFill="1" applyBorder="1" applyAlignment="1">
      <alignment vertical="center" wrapText="1"/>
    </xf>
    <xf numFmtId="0" fontId="23" fillId="10" borderId="0" xfId="0" applyFont="1" applyFill="1" applyAlignment="1">
      <alignment vertical="center" wrapText="1"/>
    </xf>
    <xf numFmtId="0" fontId="24" fillId="10" borderId="0" xfId="0" applyFont="1" applyFill="1" applyBorder="1" applyAlignment="1">
      <alignment horizontal="right" vertical="center" wrapText="1"/>
    </xf>
    <xf numFmtId="0" fontId="0" fillId="10" borderId="0" xfId="0" applyFill="1" applyBorder="1" applyAlignment="1">
      <alignment vertical="top" wrapText="1"/>
    </xf>
    <xf numFmtId="0" fontId="0" fillId="4" borderId="12" xfId="0" applyFill="1" applyBorder="1" applyAlignment="1">
      <alignment horizontal="left" vertical="center" wrapText="1"/>
    </xf>
    <xf numFmtId="38" fontId="25" fillId="10" borderId="0" xfId="3" applyFont="1" applyFill="1" applyBorder="1" applyAlignment="1">
      <alignment horizontal="center" vertical="center"/>
    </xf>
    <xf numFmtId="38" fontId="25" fillId="10" borderId="0" xfId="0" applyNumberFormat="1" applyFont="1" applyFill="1" applyBorder="1" applyAlignment="1">
      <alignment vertical="top" wrapText="1"/>
    </xf>
    <xf numFmtId="0" fontId="25" fillId="10" borderId="0" xfId="0" applyFont="1" applyFill="1" applyBorder="1" applyAlignment="1">
      <alignment vertical="top" wrapText="1"/>
    </xf>
    <xf numFmtId="0" fontId="15" fillId="10" borderId="0" xfId="0" applyFont="1" applyFill="1">
      <alignment vertical="center"/>
    </xf>
    <xf numFmtId="0" fontId="25" fillId="10" borderId="0" xfId="0" applyFont="1" applyFill="1">
      <alignment vertical="center"/>
    </xf>
    <xf numFmtId="0" fontId="25" fillId="5" borderId="0" xfId="0" applyFont="1" applyFill="1">
      <alignment vertical="center"/>
    </xf>
    <xf numFmtId="0" fontId="0" fillId="6" borderId="1" xfId="0" applyFont="1" applyFill="1" applyBorder="1">
      <alignment vertical="center"/>
    </xf>
    <xf numFmtId="0" fontId="0" fillId="6" borderId="1" xfId="0" applyFill="1" applyBorder="1">
      <alignment vertical="center"/>
    </xf>
    <xf numFmtId="0" fontId="26" fillId="10" borderId="0" xfId="0" applyFont="1" applyFill="1" applyAlignment="1">
      <alignment vertical="center"/>
    </xf>
    <xf numFmtId="0" fontId="27" fillId="10" borderId="0" xfId="0" applyFont="1" applyFill="1" applyAlignment="1">
      <alignment vertical="center"/>
    </xf>
    <xf numFmtId="0" fontId="0" fillId="10" borderId="0" xfId="0" applyFont="1" applyFill="1">
      <alignment vertical="center"/>
    </xf>
    <xf numFmtId="0" fontId="0" fillId="10" borderId="0" xfId="0" applyFont="1" applyFill="1" applyBorder="1">
      <alignment vertical="center"/>
    </xf>
    <xf numFmtId="0" fontId="18" fillId="10" borderId="13" xfId="0" applyFont="1" applyFill="1" applyBorder="1">
      <alignment vertical="center"/>
    </xf>
    <xf numFmtId="0" fontId="0" fillId="10" borderId="13" xfId="0" applyFont="1" applyFill="1" applyBorder="1">
      <alignment vertical="center"/>
    </xf>
    <xf numFmtId="0" fontId="18" fillId="10" borderId="11" xfId="0" applyFont="1" applyFill="1" applyBorder="1">
      <alignment vertical="center"/>
    </xf>
    <xf numFmtId="0" fontId="18" fillId="10" borderId="0" xfId="0" applyFont="1" applyFill="1" applyBorder="1">
      <alignment vertical="center"/>
    </xf>
    <xf numFmtId="38" fontId="18" fillId="10" borderId="11" xfId="3" applyFont="1" applyFill="1" applyBorder="1" applyAlignment="1">
      <alignment horizontal="right" vertical="center"/>
    </xf>
    <xf numFmtId="0" fontId="17" fillId="10" borderId="0" xfId="0" applyFont="1" applyFill="1">
      <alignment vertical="center"/>
    </xf>
    <xf numFmtId="0" fontId="28" fillId="10" borderId="13" xfId="0" applyFont="1" applyFill="1" applyBorder="1" applyAlignment="1">
      <alignment vertical="center" wrapText="1"/>
    </xf>
    <xf numFmtId="0" fontId="28" fillId="10" borderId="0" xfId="0" applyFont="1" applyFill="1" applyBorder="1" applyAlignment="1">
      <alignment vertical="center" wrapText="1"/>
    </xf>
    <xf numFmtId="0" fontId="29" fillId="10" borderId="11" xfId="0" applyFont="1" applyFill="1" applyBorder="1" applyAlignment="1">
      <alignment horizontal="center" vertical="center"/>
    </xf>
    <xf numFmtId="0" fontId="18" fillId="12" borderId="11" xfId="0" applyFont="1" applyFill="1" applyBorder="1">
      <alignment vertical="center"/>
    </xf>
    <xf numFmtId="0" fontId="18" fillId="12" borderId="14" xfId="0" applyFont="1" applyFill="1" applyBorder="1">
      <alignment vertical="center"/>
    </xf>
    <xf numFmtId="0" fontId="0" fillId="10" borderId="0" xfId="0" applyFont="1" applyFill="1" applyAlignment="1">
      <alignment horizontal="center" vertical="center"/>
    </xf>
    <xf numFmtId="0" fontId="30" fillId="10" borderId="0" xfId="0" applyFont="1" applyFill="1">
      <alignment vertical="center"/>
    </xf>
    <xf numFmtId="0" fontId="31" fillId="10" borderId="0" xfId="0" applyFont="1" applyFill="1" applyAlignment="1">
      <alignment vertical="center"/>
    </xf>
    <xf numFmtId="0" fontId="0" fillId="10" borderId="15" xfId="0" applyFill="1" applyBorder="1">
      <alignment vertical="center"/>
    </xf>
    <xf numFmtId="176" fontId="18" fillId="10" borderId="0" xfId="0" applyNumberFormat="1" applyFont="1" applyFill="1" applyBorder="1">
      <alignment vertical="center"/>
    </xf>
    <xf numFmtId="0" fontId="0" fillId="7" borderId="4" xfId="0" applyFill="1" applyBorder="1" applyAlignment="1">
      <alignment vertical="center" wrapText="1"/>
    </xf>
    <xf numFmtId="38" fontId="14" fillId="5" borderId="36" xfId="3" applyFont="1" applyFill="1" applyBorder="1" applyAlignment="1">
      <alignment horizontal="center" vertical="center"/>
    </xf>
    <xf numFmtId="0" fontId="0" fillId="6" borderId="4" xfId="0" applyFill="1" applyBorder="1" applyAlignment="1">
      <alignment vertical="center" wrapText="1"/>
    </xf>
    <xf numFmtId="9" fontId="14" fillId="5" borderId="37" xfId="1" applyFont="1" applyFill="1" applyBorder="1" applyAlignment="1">
      <alignment horizontal="center" vertical="center"/>
    </xf>
    <xf numFmtId="9" fontId="14" fillId="5" borderId="38" xfId="1" applyFont="1" applyFill="1" applyBorder="1" applyAlignment="1">
      <alignment horizontal="center" vertical="center"/>
    </xf>
    <xf numFmtId="9" fontId="14" fillId="6" borderId="13" xfId="1" applyFont="1" applyFill="1" applyBorder="1" applyAlignment="1">
      <alignment horizontal="center" vertical="center"/>
    </xf>
    <xf numFmtId="9" fontId="14" fillId="5" borderId="36" xfId="1" applyFont="1" applyFill="1" applyBorder="1" applyAlignment="1">
      <alignment horizontal="center" vertical="center"/>
    </xf>
    <xf numFmtId="0" fontId="27" fillId="10" borderId="0" xfId="0" applyFont="1" applyFill="1" applyAlignment="1">
      <alignment horizontal="center" vertical="center"/>
    </xf>
    <xf numFmtId="0" fontId="29" fillId="10" borderId="7" xfId="0" applyFont="1" applyFill="1" applyBorder="1" applyAlignment="1">
      <alignment vertical="center"/>
    </xf>
    <xf numFmtId="0" fontId="29" fillId="10" borderId="5" xfId="0" applyFont="1" applyFill="1" applyBorder="1" applyAlignment="1">
      <alignment horizontal="center" vertical="center"/>
    </xf>
    <xf numFmtId="0" fontId="32" fillId="10" borderId="0" xfId="0" applyFont="1" applyFill="1" applyAlignment="1">
      <alignment vertical="center"/>
    </xf>
    <xf numFmtId="0" fontId="32" fillId="10" borderId="0" xfId="0" applyFont="1" applyFill="1" applyAlignment="1">
      <alignment horizontal="center" vertical="center"/>
    </xf>
    <xf numFmtId="40" fontId="18" fillId="10" borderId="0" xfId="3" applyNumberFormat="1" applyFont="1" applyFill="1" applyBorder="1" applyAlignment="1">
      <alignment horizontal="right" vertical="center"/>
    </xf>
    <xf numFmtId="40" fontId="18" fillId="10" borderId="13" xfId="3" applyNumberFormat="1" applyFont="1" applyFill="1" applyBorder="1" applyAlignment="1">
      <alignment horizontal="right" vertical="center"/>
    </xf>
    <xf numFmtId="0" fontId="33" fillId="13" borderId="0" xfId="0" applyFont="1" applyFill="1">
      <alignment vertical="center"/>
    </xf>
    <xf numFmtId="0" fontId="33" fillId="13" borderId="0" xfId="0" applyFont="1" applyFill="1" applyBorder="1">
      <alignment vertical="center"/>
    </xf>
    <xf numFmtId="0" fontId="18" fillId="11" borderId="14" xfId="0" applyFont="1" applyFill="1" applyBorder="1">
      <alignment vertical="center"/>
    </xf>
    <xf numFmtId="40" fontId="18" fillId="11" borderId="13" xfId="0" applyNumberFormat="1" applyFont="1" applyFill="1" applyBorder="1" applyAlignment="1">
      <alignment horizontal="right" vertical="center"/>
    </xf>
    <xf numFmtId="0" fontId="18" fillId="11" borderId="16" xfId="0" applyFont="1" applyFill="1" applyBorder="1">
      <alignment vertical="center"/>
    </xf>
    <xf numFmtId="0" fontId="0" fillId="10" borderId="0" xfId="0" applyFill="1" applyBorder="1" applyAlignment="1"/>
    <xf numFmtId="38" fontId="14" fillId="5" borderId="36" xfId="3" applyFont="1" applyFill="1" applyBorder="1">
      <alignment vertical="center"/>
    </xf>
    <xf numFmtId="38" fontId="14" fillId="7" borderId="13" xfId="3" applyFont="1" applyFill="1" applyBorder="1" applyAlignment="1">
      <alignment horizontal="center" vertical="center"/>
    </xf>
    <xf numFmtId="38" fontId="34" fillId="5" borderId="36" xfId="3" applyFont="1" applyFill="1" applyBorder="1" applyAlignment="1">
      <alignment horizontal="center" vertical="center"/>
    </xf>
    <xf numFmtId="38" fontId="18" fillId="11" borderId="5" xfId="3" applyNumberFormat="1" applyFont="1" applyFill="1" applyBorder="1" applyAlignment="1">
      <alignment horizontal="right" vertical="center"/>
    </xf>
    <xf numFmtId="38" fontId="18" fillId="11" borderId="13" xfId="3" applyNumberFormat="1" applyFont="1" applyFill="1" applyBorder="1" applyAlignment="1">
      <alignment horizontal="right" vertical="center"/>
    </xf>
    <xf numFmtId="38" fontId="18" fillId="11" borderId="5" xfId="0" applyNumberFormat="1" applyFont="1" applyFill="1" applyBorder="1" applyAlignment="1">
      <alignment horizontal="right" vertical="center"/>
    </xf>
    <xf numFmtId="0" fontId="0" fillId="10" borderId="0" xfId="0" applyFill="1" applyBorder="1" applyAlignment="1">
      <alignment horizontal="center" vertical="center"/>
    </xf>
    <xf numFmtId="0" fontId="35" fillId="10" borderId="17" xfId="0" applyFont="1" applyFill="1" applyBorder="1">
      <alignment vertical="center"/>
    </xf>
    <xf numFmtId="0" fontId="0" fillId="10" borderId="17" xfId="0" applyFont="1" applyFill="1" applyBorder="1">
      <alignment vertical="center"/>
    </xf>
    <xf numFmtId="0" fontId="25" fillId="10" borderId="17" xfId="0" applyFont="1" applyFill="1" applyBorder="1">
      <alignment vertical="center"/>
    </xf>
    <xf numFmtId="0" fontId="35" fillId="10" borderId="0" xfId="0" applyFont="1" applyFill="1" applyBorder="1">
      <alignment vertical="center"/>
    </xf>
    <xf numFmtId="0" fontId="0" fillId="10" borderId="0" xfId="0" applyFill="1" applyBorder="1" applyAlignment="1">
      <alignment horizontal="left" vertical="center"/>
    </xf>
    <xf numFmtId="0" fontId="0" fillId="10" borderId="0" xfId="0" applyFont="1" applyFill="1" applyBorder="1" applyAlignment="1">
      <alignment vertical="center" wrapText="1"/>
    </xf>
    <xf numFmtId="0" fontId="16" fillId="10" borderId="0" xfId="2" applyFill="1" applyBorder="1" applyAlignment="1" applyProtection="1">
      <alignment vertical="center"/>
    </xf>
    <xf numFmtId="0" fontId="36" fillId="10" borderId="0" xfId="0" applyFont="1" applyFill="1" applyBorder="1">
      <alignment vertical="center"/>
    </xf>
    <xf numFmtId="38" fontId="18" fillId="12" borderId="11" xfId="3" applyFont="1" applyFill="1" applyBorder="1">
      <alignment vertical="center"/>
    </xf>
    <xf numFmtId="0" fontId="10" fillId="5" borderId="39" xfId="0" applyFont="1" applyFill="1" applyBorder="1" applyAlignment="1">
      <alignment horizontal="left" vertical="center" wrapText="1"/>
    </xf>
    <xf numFmtId="0" fontId="34" fillId="5" borderId="40" xfId="0" applyFont="1" applyFill="1" applyBorder="1" applyAlignment="1">
      <alignment horizontal="left" vertical="center"/>
    </xf>
    <xf numFmtId="0" fontId="34" fillId="5" borderId="41"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0" borderId="42" xfId="0" applyBorder="1">
      <alignment vertical="center"/>
    </xf>
    <xf numFmtId="0" fontId="0" fillId="0" borderId="40" xfId="0" applyBorder="1">
      <alignment vertical="center"/>
    </xf>
    <xf numFmtId="38" fontId="14" fillId="5" borderId="43" xfId="3" applyFont="1" applyFill="1" applyBorder="1" applyAlignment="1">
      <alignment horizontal="center" vertical="center"/>
    </xf>
    <xf numFmtId="38" fontId="0" fillId="5" borderId="38" xfId="0" applyNumberFormat="1" applyFill="1" applyBorder="1" applyAlignment="1">
      <alignment horizontal="center" vertical="center"/>
    </xf>
    <xf numFmtId="9" fontId="14" fillId="6" borderId="18" xfId="1" applyFont="1" applyFill="1" applyBorder="1" applyAlignment="1">
      <alignment horizontal="center" vertical="center"/>
    </xf>
    <xf numFmtId="9" fontId="14" fillId="6" borderId="4" xfId="1" applyFont="1" applyFill="1" applyBorder="1" applyAlignment="1">
      <alignment horizontal="center" vertical="center"/>
    </xf>
    <xf numFmtId="0" fontId="0" fillId="4" borderId="4" xfId="0" applyFill="1" applyBorder="1" applyAlignment="1">
      <alignment horizontal="left" vertical="center" wrapText="1"/>
    </xf>
    <xf numFmtId="38" fontId="14" fillId="5" borderId="37" xfId="3" applyFont="1" applyFill="1" applyBorder="1" applyAlignment="1">
      <alignment horizontal="center" vertical="center"/>
    </xf>
    <xf numFmtId="38" fontId="14" fillId="5" borderId="38" xfId="3" applyFont="1" applyFill="1" applyBorder="1" applyAlignment="1">
      <alignment horizontal="center" vertical="center"/>
    </xf>
    <xf numFmtId="38" fontId="34" fillId="7" borderId="18" xfId="3" applyFont="1" applyFill="1" applyBorder="1" applyAlignment="1">
      <alignment horizontal="center" vertical="center"/>
    </xf>
    <xf numFmtId="38" fontId="34" fillId="7" borderId="4" xfId="3" applyFont="1" applyFill="1" applyBorder="1" applyAlignment="1">
      <alignment horizontal="center" vertical="center"/>
    </xf>
    <xf numFmtId="38" fontId="14" fillId="5" borderId="36" xfId="3" applyFont="1" applyFill="1" applyBorder="1" applyAlignment="1">
      <alignment horizontal="center" vertical="center"/>
    </xf>
    <xf numFmtId="0" fontId="0" fillId="10" borderId="0" xfId="0" applyFont="1" applyFill="1" applyBorder="1">
      <alignment vertical="center"/>
    </xf>
    <xf numFmtId="0" fontId="34" fillId="5" borderId="44" xfId="0" applyFont="1" applyFill="1" applyBorder="1" applyAlignment="1">
      <alignment vertical="center"/>
    </xf>
    <xf numFmtId="0" fontId="34" fillId="5" borderId="45" xfId="0" applyFont="1" applyFill="1" applyBorder="1" applyAlignment="1">
      <alignment vertical="center" wrapText="1"/>
    </xf>
    <xf numFmtId="38" fontId="14" fillId="10" borderId="0" xfId="3" applyFont="1" applyFill="1" applyBorder="1" applyAlignment="1">
      <alignment horizontal="right" vertical="center"/>
    </xf>
    <xf numFmtId="38" fontId="14" fillId="10" borderId="0" xfId="3" applyFont="1" applyFill="1" applyBorder="1" applyAlignment="1">
      <alignment horizontal="center" vertical="center"/>
    </xf>
    <xf numFmtId="38" fontId="14" fillId="10" borderId="0" xfId="3" applyNumberFormat="1" applyFont="1" applyFill="1" applyBorder="1" applyAlignment="1">
      <alignment horizontal="right" vertical="center"/>
    </xf>
    <xf numFmtId="38" fontId="10" fillId="5" borderId="46" xfId="3" applyFont="1" applyFill="1" applyBorder="1" applyAlignment="1">
      <alignment vertical="center" wrapText="1"/>
    </xf>
    <xf numFmtId="0" fontId="34" fillId="5" borderId="0" xfId="0" applyFont="1" applyFill="1">
      <alignment vertical="center"/>
    </xf>
    <xf numFmtId="0" fontId="0" fillId="5" borderId="1" xfId="0" applyFill="1" applyBorder="1" applyAlignment="1">
      <alignment horizontal="center" vertical="center"/>
    </xf>
    <xf numFmtId="0" fontId="37" fillId="0" borderId="1" xfId="0" applyFont="1" applyBorder="1" applyAlignment="1">
      <alignment horizontal="left" vertical="center"/>
    </xf>
    <xf numFmtId="0" fontId="37" fillId="0" borderId="1" xfId="0" applyFont="1" applyBorder="1" applyAlignment="1">
      <alignment horizontal="justify" vertical="center"/>
    </xf>
    <xf numFmtId="0" fontId="37" fillId="0" borderId="1" xfId="0" applyFont="1" applyBorder="1">
      <alignment vertical="center"/>
    </xf>
    <xf numFmtId="38" fontId="37" fillId="0" borderId="1" xfId="0" applyNumberFormat="1" applyFont="1" applyBorder="1" applyAlignment="1">
      <alignment horizontal="left" vertical="center"/>
    </xf>
    <xf numFmtId="38" fontId="37" fillId="0" borderId="1" xfId="0" applyNumberFormat="1" applyFont="1" applyBorder="1" applyAlignment="1">
      <alignment horizontal="justify" vertical="center"/>
    </xf>
    <xf numFmtId="38" fontId="14" fillId="10" borderId="0" xfId="3" applyFont="1" applyFill="1" applyBorder="1">
      <alignment vertical="center"/>
    </xf>
    <xf numFmtId="0" fontId="10" fillId="5" borderId="47" xfId="0" applyFont="1" applyFill="1" applyBorder="1" applyAlignment="1">
      <alignment horizontal="left" vertical="center" wrapText="1"/>
    </xf>
    <xf numFmtId="0" fontId="10" fillId="5" borderId="45" xfId="0" applyFont="1" applyFill="1" applyBorder="1" applyAlignment="1">
      <alignment horizontal="left" vertical="center" wrapText="1"/>
    </xf>
    <xf numFmtId="0" fontId="0" fillId="10" borderId="0" xfId="0" applyFill="1" applyAlignment="1">
      <alignment vertical="center" wrapText="1"/>
    </xf>
    <xf numFmtId="0" fontId="0" fillId="10" borderId="0" xfId="0" applyFill="1" applyAlignment="1">
      <alignment vertical="center"/>
    </xf>
    <xf numFmtId="38" fontId="14" fillId="11" borderId="19" xfId="3" applyFont="1" applyFill="1" applyBorder="1">
      <alignment vertical="center"/>
    </xf>
    <xf numFmtId="0" fontId="0" fillId="10" borderId="0" xfId="0" applyFont="1" applyFill="1" applyBorder="1">
      <alignment vertical="center"/>
    </xf>
    <xf numFmtId="0" fontId="29" fillId="10" borderId="0" xfId="0" applyFont="1" applyFill="1" applyBorder="1" applyAlignment="1">
      <alignment horizontal="center" vertical="center"/>
    </xf>
    <xf numFmtId="38" fontId="37" fillId="0" borderId="0" xfId="0" applyNumberFormat="1" applyFont="1" applyBorder="1" applyAlignment="1">
      <alignment horizontal="left" vertical="center"/>
    </xf>
    <xf numFmtId="38" fontId="37" fillId="0" borderId="0" xfId="0" applyNumberFormat="1" applyFont="1" applyBorder="1" applyAlignment="1">
      <alignment horizontal="justify" vertical="center"/>
    </xf>
    <xf numFmtId="0" fontId="37" fillId="0" borderId="0" xfId="0" applyFont="1" applyBorder="1" applyAlignment="1">
      <alignment horizontal="justify" vertical="center"/>
    </xf>
    <xf numFmtId="0" fontId="37" fillId="0" borderId="0" xfId="0" applyFont="1" applyBorder="1" applyAlignment="1">
      <alignment horizontal="left" vertical="center"/>
    </xf>
    <xf numFmtId="0" fontId="0" fillId="10" borderId="0" xfId="0" applyFill="1" applyBorder="1" applyAlignment="1">
      <alignment horizontal="left" vertical="center" wrapText="1"/>
    </xf>
    <xf numFmtId="38" fontId="14" fillId="10" borderId="0" xfId="3" applyFont="1" applyFill="1" applyBorder="1" applyAlignment="1">
      <alignment horizontal="center" vertical="center"/>
    </xf>
    <xf numFmtId="0" fontId="0" fillId="10" borderId="0" xfId="0" applyFill="1" applyBorder="1" applyAlignment="1">
      <alignment horizontal="left" vertical="top" wrapText="1"/>
    </xf>
    <xf numFmtId="0" fontId="18" fillId="10" borderId="0" xfId="0" applyFont="1" applyFill="1" applyBorder="1" applyAlignment="1">
      <alignment horizontal="left" vertical="center"/>
    </xf>
    <xf numFmtId="0" fontId="37" fillId="10" borderId="0" xfId="0" applyFont="1" applyFill="1" applyBorder="1" applyAlignment="1">
      <alignment horizontal="left" vertical="center"/>
    </xf>
    <xf numFmtId="0" fontId="37" fillId="10" borderId="0" xfId="0" applyFont="1" applyFill="1" applyBorder="1" applyAlignment="1">
      <alignment horizontal="justify" vertical="center"/>
    </xf>
    <xf numFmtId="0" fontId="37" fillId="10" borderId="0" xfId="0" applyFont="1" applyFill="1" applyBorder="1">
      <alignment vertical="center"/>
    </xf>
    <xf numFmtId="38" fontId="37" fillId="10" borderId="0" xfId="0" applyNumberFormat="1" applyFont="1" applyFill="1" applyBorder="1" applyAlignment="1">
      <alignment horizontal="left" vertical="center"/>
    </xf>
    <xf numFmtId="38" fontId="37" fillId="10" borderId="0" xfId="0" applyNumberFormat="1" applyFont="1" applyFill="1" applyBorder="1" applyAlignment="1">
      <alignment horizontal="justify" vertical="center"/>
    </xf>
    <xf numFmtId="0" fontId="0" fillId="14" borderId="0" xfId="0" applyFont="1" applyFill="1">
      <alignment vertical="center"/>
    </xf>
    <xf numFmtId="0" fontId="0" fillId="14" borderId="1" xfId="0" applyFill="1" applyBorder="1" applyAlignment="1">
      <alignment vertical="center" wrapText="1"/>
    </xf>
    <xf numFmtId="0" fontId="0" fillId="14" borderId="1" xfId="0" applyFill="1" applyBorder="1">
      <alignment vertical="center"/>
    </xf>
    <xf numFmtId="0" fontId="18" fillId="14" borderId="11" xfId="0" applyFont="1" applyFill="1" applyBorder="1">
      <alignment vertical="center"/>
    </xf>
    <xf numFmtId="0" fontId="18" fillId="14" borderId="14" xfId="0" applyFont="1" applyFill="1" applyBorder="1">
      <alignment vertical="center"/>
    </xf>
    <xf numFmtId="9" fontId="14" fillId="6" borderId="20" xfId="1" applyFont="1" applyFill="1" applyBorder="1" applyAlignment="1">
      <alignment horizontal="center" vertical="center"/>
    </xf>
    <xf numFmtId="0" fontId="0" fillId="14" borderId="0" xfId="0" applyFill="1">
      <alignment vertical="center"/>
    </xf>
    <xf numFmtId="0" fontId="33" fillId="14" borderId="0" xfId="0" applyFont="1" applyFill="1">
      <alignment vertical="center"/>
    </xf>
    <xf numFmtId="0" fontId="33" fillId="14" borderId="0" xfId="0" applyFont="1" applyFill="1" applyBorder="1">
      <alignment vertical="center"/>
    </xf>
    <xf numFmtId="0" fontId="0" fillId="14" borderId="3" xfId="0" applyFill="1" applyBorder="1">
      <alignment vertical="center"/>
    </xf>
    <xf numFmtId="0" fontId="0" fillId="14" borderId="3" xfId="0" applyFill="1" applyBorder="1" applyAlignment="1">
      <alignment horizontal="right" vertical="center"/>
    </xf>
    <xf numFmtId="0" fontId="0" fillId="14" borderId="15" xfId="0" applyFill="1" applyBorder="1">
      <alignment vertical="center"/>
    </xf>
    <xf numFmtId="0" fontId="0" fillId="14" borderId="21" xfId="0" applyFill="1" applyBorder="1" applyAlignment="1">
      <alignment vertical="center"/>
    </xf>
    <xf numFmtId="0" fontId="0" fillId="14" borderId="16" xfId="0" applyFill="1" applyBorder="1" applyAlignment="1">
      <alignment vertical="center"/>
    </xf>
    <xf numFmtId="0" fontId="0" fillId="14" borderId="22" xfId="0" applyFill="1" applyBorder="1" applyAlignment="1">
      <alignment horizontal="right" vertical="center"/>
    </xf>
    <xf numFmtId="0" fontId="0" fillId="14" borderId="5" xfId="0" applyFill="1" applyBorder="1">
      <alignment vertical="center"/>
    </xf>
    <xf numFmtId="178" fontId="0" fillId="14" borderId="21" xfId="0" applyNumberFormat="1" applyFill="1" applyBorder="1">
      <alignment vertical="center"/>
    </xf>
    <xf numFmtId="0" fontId="0" fillId="14" borderId="17" xfId="0" applyFill="1" applyBorder="1">
      <alignment vertical="center"/>
    </xf>
    <xf numFmtId="0" fontId="0" fillId="14" borderId="14" xfId="0" applyFill="1" applyBorder="1">
      <alignment vertical="center"/>
    </xf>
    <xf numFmtId="178" fontId="0" fillId="14" borderId="5" xfId="0" applyNumberFormat="1" applyFill="1" applyBorder="1">
      <alignment vertical="center"/>
    </xf>
    <xf numFmtId="178" fontId="14" fillId="14" borderId="5" xfId="3" applyNumberFormat="1" applyFont="1" applyFill="1" applyBorder="1">
      <alignment vertical="center"/>
    </xf>
    <xf numFmtId="178" fontId="0" fillId="14" borderId="15" xfId="0" applyNumberFormat="1" applyFill="1" applyBorder="1">
      <alignment vertical="center"/>
    </xf>
    <xf numFmtId="0" fontId="0" fillId="14" borderId="16" xfId="0" applyFill="1" applyBorder="1">
      <alignment vertical="center"/>
    </xf>
    <xf numFmtId="0" fontId="0" fillId="14" borderId="23" xfId="0" applyFill="1" applyBorder="1">
      <alignment vertical="center"/>
    </xf>
    <xf numFmtId="0" fontId="0" fillId="15" borderId="0" xfId="0" applyFill="1">
      <alignment vertical="center"/>
    </xf>
    <xf numFmtId="0" fontId="38" fillId="9" borderId="1" xfId="0" applyFont="1" applyFill="1" applyBorder="1" applyAlignment="1">
      <alignment horizontal="center" vertical="center" wrapText="1"/>
    </xf>
    <xf numFmtId="0" fontId="38" fillId="0" borderId="1" xfId="0" applyFont="1" applyBorder="1" applyAlignment="1">
      <alignment horizontal="justify" vertical="center" wrapText="1"/>
    </xf>
    <xf numFmtId="0" fontId="0" fillId="10" borderId="0" xfId="0" applyFont="1" applyFill="1" applyBorder="1">
      <alignment vertical="center"/>
    </xf>
    <xf numFmtId="0" fontId="34" fillId="10" borderId="0" xfId="0" applyFont="1" applyFill="1" applyBorder="1" applyAlignment="1">
      <alignment vertical="center"/>
    </xf>
    <xf numFmtId="0" fontId="39" fillId="8" borderId="0" xfId="0" applyFont="1" applyFill="1" applyBorder="1" applyAlignment="1">
      <alignment horizontal="center" vertical="center" wrapText="1"/>
    </xf>
    <xf numFmtId="0" fontId="0" fillId="14" borderId="0" xfId="0" applyFill="1" applyBorder="1" applyAlignment="1">
      <alignment horizontal="left" vertical="center"/>
    </xf>
    <xf numFmtId="177" fontId="0" fillId="14" borderId="0" xfId="0" applyNumberFormat="1" applyFill="1" applyBorder="1" applyAlignment="1">
      <alignment horizontal="left" vertical="center"/>
    </xf>
    <xf numFmtId="0" fontId="34" fillId="14" borderId="0" xfId="0" applyFont="1" applyFill="1" applyBorder="1" applyAlignment="1">
      <alignment horizontal="left" vertical="center"/>
    </xf>
    <xf numFmtId="0" fontId="0" fillId="9" borderId="15" xfId="0" applyFill="1" applyBorder="1" applyAlignment="1">
      <alignment horizontal="center" vertical="center" wrapText="1"/>
    </xf>
    <xf numFmtId="0" fontId="0" fillId="9" borderId="3" xfId="0" applyFill="1" applyBorder="1" applyAlignment="1">
      <alignment horizontal="center" vertical="center" wrapText="1"/>
    </xf>
    <xf numFmtId="0" fontId="0" fillId="9" borderId="8" xfId="0" applyFill="1" applyBorder="1" applyAlignment="1">
      <alignment horizontal="center" vertical="center" wrapText="1"/>
    </xf>
    <xf numFmtId="0" fontId="0" fillId="9" borderId="2" xfId="0" applyFill="1" applyBorder="1" applyAlignment="1">
      <alignment horizontal="center" vertical="center" wrapText="1"/>
    </xf>
    <xf numFmtId="0" fontId="0" fillId="9" borderId="2" xfId="0" applyFill="1" applyBorder="1" applyAlignment="1">
      <alignment vertical="center"/>
    </xf>
    <xf numFmtId="0" fontId="0" fillId="9" borderId="21" xfId="0" applyFill="1" applyBorder="1">
      <alignment vertical="center"/>
    </xf>
    <xf numFmtId="0" fontId="0" fillId="9" borderId="13" xfId="0" applyFill="1" applyBorder="1">
      <alignment vertical="center"/>
    </xf>
    <xf numFmtId="38" fontId="14" fillId="5" borderId="40" xfId="3" applyFont="1" applyFill="1" applyBorder="1">
      <alignment vertical="center"/>
    </xf>
    <xf numFmtId="0" fontId="0" fillId="16" borderId="13" xfId="0" applyFill="1" applyBorder="1">
      <alignment vertical="center"/>
    </xf>
    <xf numFmtId="38" fontId="14" fillId="2" borderId="48" xfId="3" applyFont="1" applyFill="1" applyBorder="1">
      <alignment vertical="center"/>
    </xf>
    <xf numFmtId="178" fontId="0" fillId="16" borderId="22" xfId="0" applyNumberFormat="1" applyFill="1" applyBorder="1">
      <alignment vertical="center"/>
    </xf>
    <xf numFmtId="0" fontId="0" fillId="16" borderId="0" xfId="0" applyFill="1" applyBorder="1">
      <alignment vertical="center"/>
    </xf>
    <xf numFmtId="38" fontId="14" fillId="11" borderId="22" xfId="3" applyFont="1" applyFill="1" applyBorder="1">
      <alignment vertical="center"/>
    </xf>
    <xf numFmtId="0" fontId="0" fillId="16" borderId="22" xfId="0" applyFill="1" applyBorder="1" applyAlignment="1">
      <alignment horizontal="left" vertical="center"/>
    </xf>
    <xf numFmtId="38" fontId="14" fillId="5" borderId="49" xfId="3" applyFont="1" applyFill="1" applyBorder="1">
      <alignment vertical="center"/>
    </xf>
    <xf numFmtId="0" fontId="0" fillId="16" borderId="6" xfId="0" applyFill="1" applyBorder="1">
      <alignment vertical="center"/>
    </xf>
    <xf numFmtId="38" fontId="14" fillId="5" borderId="47" xfId="3" applyFont="1" applyFill="1" applyBorder="1">
      <alignment vertical="center"/>
    </xf>
    <xf numFmtId="178" fontId="0" fillId="16" borderId="1" xfId="0" applyNumberFormat="1" applyFill="1" applyBorder="1">
      <alignment vertical="center"/>
    </xf>
    <xf numFmtId="0" fontId="0" fillId="16" borderId="1" xfId="0" applyFill="1" applyBorder="1" applyAlignment="1">
      <alignment horizontal="left" vertical="center"/>
    </xf>
    <xf numFmtId="178" fontId="14" fillId="16" borderId="1" xfId="3" applyNumberFormat="1" applyFont="1" applyFill="1" applyBorder="1">
      <alignment vertical="center"/>
    </xf>
    <xf numFmtId="0" fontId="0" fillId="9" borderId="45" xfId="0" applyFill="1" applyBorder="1">
      <alignment vertical="center"/>
    </xf>
    <xf numFmtId="0" fontId="0" fillId="9" borderId="50" xfId="0" applyFill="1" applyBorder="1">
      <alignment vertical="center"/>
    </xf>
    <xf numFmtId="178" fontId="0" fillId="16" borderId="3" xfId="0" applyNumberFormat="1" applyFill="1" applyBorder="1">
      <alignment vertical="center"/>
    </xf>
    <xf numFmtId="0" fontId="0" fillId="5" borderId="40" xfId="0" applyFill="1" applyBorder="1">
      <alignment vertical="center"/>
    </xf>
    <xf numFmtId="40" fontId="34" fillId="5" borderId="40" xfId="3" applyNumberFormat="1" applyFont="1" applyFill="1" applyBorder="1" applyAlignment="1">
      <alignment horizontal="center" vertical="center"/>
    </xf>
    <xf numFmtId="0" fontId="0" fillId="5" borderId="49" xfId="0" applyFill="1" applyBorder="1">
      <alignment vertical="center"/>
    </xf>
    <xf numFmtId="40" fontId="34" fillId="5" borderId="49" xfId="3" applyNumberFormat="1" applyFont="1" applyFill="1" applyBorder="1" applyAlignment="1">
      <alignment horizontal="center" vertical="center"/>
    </xf>
    <xf numFmtId="0" fontId="0" fillId="9" borderId="8" xfId="0" applyFill="1" applyBorder="1">
      <alignment vertical="center"/>
    </xf>
    <xf numFmtId="0" fontId="0" fillId="5" borderId="42" xfId="0" applyFill="1" applyBorder="1">
      <alignment vertical="center"/>
    </xf>
    <xf numFmtId="38" fontId="14" fillId="5" borderId="42" xfId="3" applyFont="1" applyFill="1" applyBorder="1">
      <alignment vertical="center"/>
    </xf>
    <xf numFmtId="0" fontId="0" fillId="16" borderId="51" xfId="0" applyFill="1" applyBorder="1">
      <alignment vertical="center"/>
    </xf>
    <xf numFmtId="38" fontId="14" fillId="5" borderId="52" xfId="3" applyFont="1" applyFill="1" applyBorder="1">
      <alignment vertical="center"/>
    </xf>
    <xf numFmtId="40" fontId="34" fillId="5" borderId="53" xfId="3" applyNumberFormat="1" applyFont="1" applyFill="1" applyBorder="1" applyAlignment="1">
      <alignment horizontal="center" vertical="center"/>
    </xf>
    <xf numFmtId="0" fontId="0" fillId="16" borderId="54" xfId="0" applyFill="1" applyBorder="1">
      <alignment vertical="center"/>
    </xf>
    <xf numFmtId="38" fontId="14" fillId="11" borderId="2" xfId="3" applyFont="1" applyFill="1" applyBorder="1">
      <alignment vertical="center"/>
    </xf>
    <xf numFmtId="0" fontId="0" fillId="16" borderId="2" xfId="0" applyFill="1" applyBorder="1" applyAlignment="1">
      <alignment horizontal="left" vertical="center"/>
    </xf>
    <xf numFmtId="38" fontId="14" fillId="17" borderId="22" xfId="3" applyFont="1" applyFill="1" applyBorder="1" applyAlignment="1">
      <alignment horizontal="right" vertical="center"/>
    </xf>
    <xf numFmtId="0" fontId="0" fillId="10" borderId="55" xfId="0" applyFill="1" applyBorder="1" applyAlignment="1">
      <alignment vertical="center"/>
    </xf>
    <xf numFmtId="38" fontId="14" fillId="10" borderId="0" xfId="3" applyFont="1" applyFill="1" applyBorder="1" applyAlignment="1">
      <alignment horizontal="left" vertical="center"/>
    </xf>
    <xf numFmtId="38" fontId="14" fillId="16" borderId="1" xfId="3" applyFont="1" applyFill="1" applyBorder="1" applyAlignment="1">
      <alignment horizontal="left" vertical="center"/>
    </xf>
    <xf numFmtId="38" fontId="14" fillId="16" borderId="22" xfId="3" applyFont="1" applyFill="1" applyBorder="1" applyAlignment="1">
      <alignment horizontal="left" vertical="center"/>
    </xf>
    <xf numFmtId="0" fontId="0" fillId="9" borderId="24" xfId="0" applyFill="1" applyBorder="1" applyAlignment="1">
      <alignment horizontal="center" vertical="center"/>
    </xf>
    <xf numFmtId="178" fontId="0" fillId="16" borderId="16" xfId="0" applyNumberFormat="1" applyFill="1" applyBorder="1">
      <alignment vertical="center"/>
    </xf>
    <xf numFmtId="9" fontId="14" fillId="0" borderId="37" xfId="1" applyFont="1" applyFill="1" applyBorder="1" applyAlignment="1">
      <alignment horizontal="right" vertical="center"/>
    </xf>
    <xf numFmtId="0" fontId="0" fillId="16" borderId="18" xfId="0" applyFill="1" applyBorder="1">
      <alignment vertical="center"/>
    </xf>
    <xf numFmtId="0" fontId="0" fillId="16" borderId="22" xfId="0" applyFill="1" applyBorder="1">
      <alignment vertical="center"/>
    </xf>
    <xf numFmtId="0" fontId="0" fillId="16" borderId="20" xfId="0" applyFill="1" applyBorder="1" applyAlignment="1">
      <alignment horizontal="left" vertical="center"/>
    </xf>
    <xf numFmtId="0" fontId="0" fillId="16" borderId="16" xfId="0" applyFill="1" applyBorder="1" applyAlignment="1">
      <alignment horizontal="left" vertical="center"/>
    </xf>
    <xf numFmtId="38" fontId="14" fillId="16" borderId="22" xfId="3" applyNumberFormat="1" applyFont="1" applyFill="1" applyBorder="1" applyAlignment="1">
      <alignment horizontal="left" vertical="center"/>
    </xf>
    <xf numFmtId="178" fontId="14" fillId="16" borderId="2" xfId="3" applyNumberFormat="1" applyFont="1" applyFill="1" applyBorder="1" applyAlignment="1">
      <alignment horizontal="right" vertical="center"/>
    </xf>
    <xf numFmtId="38" fontId="14" fillId="16" borderId="2" xfId="3" applyFont="1" applyFill="1" applyBorder="1" applyAlignment="1">
      <alignment horizontal="left" vertical="center"/>
    </xf>
    <xf numFmtId="38" fontId="14" fillId="16" borderId="25" xfId="3" applyFont="1" applyFill="1" applyBorder="1" applyAlignment="1">
      <alignment horizontal="left" vertical="center"/>
    </xf>
    <xf numFmtId="0" fontId="0" fillId="10" borderId="13" xfId="0" applyFill="1" applyBorder="1">
      <alignment vertical="center"/>
    </xf>
    <xf numFmtId="9" fontId="14" fillId="18" borderId="56" xfId="1" applyFont="1" applyFill="1" applyBorder="1" applyAlignment="1">
      <alignment horizontal="right" vertical="center"/>
    </xf>
    <xf numFmtId="9" fontId="14" fillId="18" borderId="38" xfId="1" applyFont="1" applyFill="1" applyBorder="1" applyAlignment="1">
      <alignment horizontal="right" vertical="center"/>
    </xf>
    <xf numFmtId="0" fontId="34" fillId="10" borderId="0" xfId="0" applyFont="1" applyFill="1" applyBorder="1" applyAlignment="1">
      <alignment horizontal="left" vertical="center" wrapText="1"/>
    </xf>
    <xf numFmtId="0" fontId="0" fillId="10" borderId="0" xfId="0" applyFill="1" applyAlignment="1">
      <alignment horizontal="left" vertical="center"/>
    </xf>
    <xf numFmtId="0" fontId="34" fillId="10" borderId="26" xfId="0" applyFont="1" applyFill="1" applyBorder="1" applyAlignment="1">
      <alignment vertical="center" wrapText="1"/>
    </xf>
    <xf numFmtId="0" fontId="0" fillId="5" borderId="57" xfId="0" applyFill="1" applyBorder="1" applyAlignment="1">
      <alignment vertical="center"/>
    </xf>
    <xf numFmtId="0" fontId="0" fillId="10" borderId="58" xfId="0" applyFill="1" applyBorder="1" applyAlignment="1">
      <alignment vertical="center"/>
    </xf>
    <xf numFmtId="38" fontId="14" fillId="18" borderId="59" xfId="3" applyFont="1" applyFill="1" applyBorder="1">
      <alignment vertical="center"/>
    </xf>
    <xf numFmtId="38" fontId="14" fillId="18" borderId="60" xfId="3" applyFont="1" applyFill="1" applyBorder="1">
      <alignment vertical="center"/>
    </xf>
    <xf numFmtId="38" fontId="14" fillId="18" borderId="1" xfId="3" applyFont="1" applyFill="1" applyBorder="1">
      <alignment vertical="center"/>
    </xf>
    <xf numFmtId="38" fontId="14" fillId="18" borderId="61" xfId="3" applyFont="1" applyFill="1" applyBorder="1">
      <alignment vertical="center"/>
    </xf>
    <xf numFmtId="38" fontId="14" fillId="18" borderId="5" xfId="3" applyFont="1" applyFill="1" applyBorder="1">
      <alignment vertical="center"/>
    </xf>
    <xf numFmtId="38" fontId="14" fillId="18" borderId="62" xfId="3" applyFont="1" applyFill="1" applyBorder="1">
      <alignment vertical="center"/>
    </xf>
    <xf numFmtId="38" fontId="14" fillId="18" borderId="63" xfId="3" applyFont="1" applyFill="1" applyBorder="1">
      <alignment vertical="center"/>
    </xf>
    <xf numFmtId="9" fontId="14" fillId="4" borderId="22" xfId="1" applyFont="1" applyFill="1" applyBorder="1" applyAlignment="1">
      <alignment horizontal="right" vertical="center"/>
    </xf>
    <xf numFmtId="9" fontId="14" fillId="4" borderId="59" xfId="1" applyFont="1" applyFill="1" applyBorder="1" applyAlignment="1">
      <alignment horizontal="right" vertical="center"/>
    </xf>
    <xf numFmtId="9" fontId="14" fillId="4" borderId="1" xfId="1" applyFont="1" applyFill="1" applyBorder="1" applyAlignment="1">
      <alignment horizontal="right" vertical="center"/>
    </xf>
    <xf numFmtId="38" fontId="14" fillId="4" borderId="2" xfId="3" applyFont="1" applyFill="1" applyBorder="1" applyAlignment="1">
      <alignment horizontal="right" vertical="center"/>
    </xf>
    <xf numFmtId="0" fontId="16" fillId="9" borderId="3" xfId="2" applyFill="1" applyBorder="1" applyAlignment="1" applyProtection="1">
      <alignment horizontal="left" vertical="center"/>
    </xf>
    <xf numFmtId="0" fontId="16" fillId="9" borderId="1" xfId="2" applyFill="1" applyBorder="1" applyAlignment="1" applyProtection="1">
      <alignment horizontal="left" vertical="center"/>
    </xf>
    <xf numFmtId="0" fontId="16" fillId="9" borderId="5" xfId="2" applyFill="1" applyBorder="1" applyAlignment="1" applyProtection="1">
      <alignment vertical="center"/>
    </xf>
    <xf numFmtId="0" fontId="0" fillId="5" borderId="53" xfId="0" applyFill="1" applyBorder="1" applyAlignment="1">
      <alignment horizontal="left" vertical="center"/>
    </xf>
    <xf numFmtId="0" fontId="0" fillId="9" borderId="1" xfId="0" applyFill="1" applyBorder="1">
      <alignment vertical="center"/>
    </xf>
    <xf numFmtId="38" fontId="14" fillId="17" borderId="16" xfId="3" applyFont="1" applyFill="1" applyBorder="1" applyAlignment="1">
      <alignment horizontal="right" vertical="center"/>
    </xf>
    <xf numFmtId="38" fontId="14" fillId="4" borderId="2" xfId="3" applyFont="1" applyFill="1" applyBorder="1" applyAlignment="1">
      <alignment horizontal="right" vertical="top"/>
    </xf>
    <xf numFmtId="9" fontId="14" fillId="2" borderId="48" xfId="1" applyFont="1" applyFill="1" applyBorder="1">
      <alignment vertical="center"/>
    </xf>
    <xf numFmtId="9" fontId="14" fillId="18" borderId="59" xfId="1" applyFont="1" applyFill="1" applyBorder="1">
      <alignment vertical="center"/>
    </xf>
    <xf numFmtId="9" fontId="14" fillId="18" borderId="60" xfId="1" applyFont="1" applyFill="1" applyBorder="1">
      <alignment vertical="center"/>
    </xf>
    <xf numFmtId="9" fontId="14" fillId="5" borderId="47" xfId="1" applyFont="1" applyFill="1" applyBorder="1">
      <alignment vertical="center"/>
    </xf>
    <xf numFmtId="9" fontId="14" fillId="18" borderId="1" xfId="1" applyFont="1" applyFill="1" applyBorder="1">
      <alignment vertical="center"/>
    </xf>
    <xf numFmtId="9" fontId="14" fillId="18" borderId="61" xfId="1" applyFont="1" applyFill="1" applyBorder="1">
      <alignment vertical="center"/>
    </xf>
    <xf numFmtId="9" fontId="14" fillId="18" borderId="5" xfId="1" applyFont="1" applyFill="1" applyBorder="1">
      <alignment vertical="center"/>
    </xf>
    <xf numFmtId="9" fontId="14" fillId="5" borderId="52" xfId="1" applyFont="1" applyFill="1" applyBorder="1">
      <alignment vertical="center"/>
    </xf>
    <xf numFmtId="9" fontId="14" fillId="18" borderId="62" xfId="1" applyFont="1" applyFill="1" applyBorder="1">
      <alignment vertical="center"/>
    </xf>
    <xf numFmtId="9" fontId="14" fillId="18" borderId="63" xfId="1" applyFont="1" applyFill="1" applyBorder="1">
      <alignment vertical="center"/>
    </xf>
    <xf numFmtId="38" fontId="34" fillId="5" borderId="64" xfId="3" applyFont="1" applyFill="1" applyBorder="1" applyAlignment="1">
      <alignment horizontal="center" vertical="center"/>
    </xf>
    <xf numFmtId="38" fontId="14" fillId="11" borderId="16" xfId="3" applyFont="1" applyFill="1" applyBorder="1" applyAlignment="1">
      <alignment horizontal="right" vertical="center"/>
    </xf>
    <xf numFmtId="40" fontId="14" fillId="11" borderId="20" xfId="3" applyNumberFormat="1" applyFont="1" applyFill="1" applyBorder="1" applyAlignment="1">
      <alignment horizontal="right" vertical="center"/>
    </xf>
    <xf numFmtId="40" fontId="14" fillId="11" borderId="25" xfId="3" applyNumberFormat="1" applyFont="1" applyFill="1" applyBorder="1" applyAlignment="1">
      <alignment horizontal="right" vertical="center"/>
    </xf>
    <xf numFmtId="38" fontId="34" fillId="7" borderId="20" xfId="3" applyFont="1" applyFill="1" applyBorder="1" applyAlignment="1">
      <alignment horizontal="center" vertical="center"/>
    </xf>
    <xf numFmtId="38" fontId="34" fillId="0" borderId="36" xfId="3" applyFont="1" applyFill="1" applyBorder="1" applyAlignment="1">
      <alignment horizontal="center" vertical="center" wrapText="1"/>
    </xf>
    <xf numFmtId="9" fontId="14" fillId="0" borderId="36" xfId="1" applyFont="1" applyFill="1" applyBorder="1" applyAlignment="1">
      <alignment horizontal="center" vertical="center"/>
    </xf>
    <xf numFmtId="0" fontId="0" fillId="10" borderId="13" xfId="0" applyFont="1" applyFill="1" applyBorder="1">
      <alignment vertical="center"/>
    </xf>
    <xf numFmtId="0" fontId="0" fillId="10" borderId="0" xfId="0" applyFont="1" applyFill="1" applyBorder="1">
      <alignment vertical="center"/>
    </xf>
    <xf numFmtId="0" fontId="26" fillId="19" borderId="0" xfId="0" applyFont="1" applyFill="1" applyBorder="1" applyAlignment="1">
      <alignment horizontal="center" vertical="center"/>
    </xf>
    <xf numFmtId="0" fontId="40" fillId="5" borderId="65" xfId="0" applyFont="1" applyFill="1" applyBorder="1" applyAlignment="1">
      <alignment horizontal="center" vertical="center" wrapText="1"/>
    </xf>
    <xf numFmtId="0" fontId="40" fillId="5" borderId="66" xfId="0" applyFont="1" applyFill="1" applyBorder="1" applyAlignment="1">
      <alignment horizontal="center" vertical="center" wrapText="1"/>
    </xf>
    <xf numFmtId="0" fontId="16" fillId="10" borderId="0" xfId="2" applyFill="1" applyBorder="1" applyAlignment="1" applyProtection="1">
      <alignment horizontal="center" vertical="center"/>
    </xf>
    <xf numFmtId="0" fontId="16" fillId="10" borderId="0" xfId="2" applyFill="1" applyAlignment="1" applyProtection="1">
      <alignment horizontal="center" vertical="center"/>
    </xf>
    <xf numFmtId="0" fontId="0" fillId="7" borderId="7" xfId="0" applyFill="1" applyBorder="1" applyAlignment="1">
      <alignment vertical="center"/>
    </xf>
    <xf numFmtId="0" fontId="0" fillId="7" borderId="11" xfId="0" applyFill="1" applyBorder="1" applyAlignment="1">
      <alignment vertical="center"/>
    </xf>
    <xf numFmtId="0" fontId="0" fillId="7" borderId="30" xfId="0" applyFill="1" applyBorder="1" applyAlignment="1">
      <alignment vertical="center"/>
    </xf>
    <xf numFmtId="0" fontId="0" fillId="7" borderId="4" xfId="0" applyFill="1" applyBorder="1" applyAlignment="1">
      <alignment vertical="center"/>
    </xf>
    <xf numFmtId="0" fontId="0" fillId="7" borderId="33" xfId="0" applyFill="1" applyBorder="1" applyAlignment="1">
      <alignment vertical="center"/>
    </xf>
    <xf numFmtId="0" fontId="0" fillId="7" borderId="80" xfId="0" applyFill="1" applyBorder="1" applyAlignment="1">
      <alignment vertical="center"/>
    </xf>
    <xf numFmtId="0" fontId="0" fillId="6" borderId="7" xfId="0" applyFill="1" applyBorder="1" applyAlignment="1">
      <alignment vertical="center"/>
    </xf>
    <xf numFmtId="0" fontId="0" fillId="6" borderId="11" xfId="0" applyFill="1" applyBorder="1" applyAlignment="1">
      <alignment vertical="center"/>
    </xf>
    <xf numFmtId="0" fontId="0" fillId="6" borderId="30" xfId="0" applyFill="1" applyBorder="1" applyAlignment="1">
      <alignment vertical="center"/>
    </xf>
    <xf numFmtId="0" fontId="0" fillId="6" borderId="4" xfId="0" applyFill="1" applyBorder="1" applyAlignment="1">
      <alignment vertical="center"/>
    </xf>
    <xf numFmtId="0" fontId="0" fillId="6" borderId="33" xfId="0" applyFill="1" applyBorder="1" applyAlignment="1">
      <alignment vertical="center"/>
    </xf>
    <xf numFmtId="0" fontId="0" fillId="6" borderId="80" xfId="0" applyFill="1" applyBorder="1" applyAlignment="1">
      <alignment vertical="center"/>
    </xf>
    <xf numFmtId="0" fontId="0" fillId="7" borderId="8" xfId="0" applyFill="1" applyBorder="1" applyAlignment="1">
      <alignment vertical="center"/>
    </xf>
    <xf numFmtId="0" fontId="0" fillId="7" borderId="34" xfId="0" applyFill="1" applyBorder="1" applyAlignment="1">
      <alignment vertical="center"/>
    </xf>
    <xf numFmtId="0" fontId="0" fillId="7" borderId="25" xfId="0" applyFill="1" applyBorder="1" applyAlignment="1">
      <alignment vertical="center"/>
    </xf>
    <xf numFmtId="0" fontId="26" fillId="19" borderId="0" xfId="0" applyFont="1" applyFill="1" applyAlignment="1">
      <alignment horizontal="center" vertical="center"/>
    </xf>
    <xf numFmtId="0" fontId="0" fillId="5" borderId="67" xfId="0" applyFill="1" applyBorder="1" applyAlignment="1">
      <alignment horizontal="left" vertical="top" wrapText="1"/>
    </xf>
    <xf numFmtId="0" fontId="0" fillId="5" borderId="68" xfId="0" applyFill="1" applyBorder="1" applyAlignment="1">
      <alignment horizontal="left" vertical="top" wrapText="1"/>
    </xf>
    <xf numFmtId="0" fontId="0" fillId="5" borderId="69" xfId="0" applyFill="1" applyBorder="1" applyAlignment="1">
      <alignment horizontal="left" vertical="top" wrapText="1"/>
    </xf>
    <xf numFmtId="0" fontId="0" fillId="5" borderId="58" xfId="0" applyFill="1" applyBorder="1" applyAlignment="1">
      <alignment horizontal="left" vertical="top" wrapText="1"/>
    </xf>
    <xf numFmtId="0" fontId="0" fillId="5" borderId="0" xfId="0" applyFill="1" applyBorder="1" applyAlignment="1">
      <alignment horizontal="left" vertical="top" wrapText="1"/>
    </xf>
    <xf numFmtId="0" fontId="0" fillId="5" borderId="70" xfId="0" applyFill="1" applyBorder="1" applyAlignment="1">
      <alignment horizontal="left" vertical="top" wrapText="1"/>
    </xf>
    <xf numFmtId="0" fontId="0" fillId="5" borderId="71" xfId="0" applyFill="1" applyBorder="1" applyAlignment="1">
      <alignment horizontal="left" vertical="top" wrapText="1"/>
    </xf>
    <xf numFmtId="0" fontId="0" fillId="5" borderId="72" xfId="0" applyFill="1" applyBorder="1" applyAlignment="1">
      <alignment horizontal="left" vertical="top" wrapText="1"/>
    </xf>
    <xf numFmtId="0" fontId="0" fillId="5" borderId="73" xfId="0" applyFill="1" applyBorder="1" applyAlignment="1">
      <alignment horizontal="left" vertical="top" wrapText="1"/>
    </xf>
    <xf numFmtId="0" fontId="20" fillId="8" borderId="27" xfId="0" applyFont="1" applyFill="1" applyBorder="1" applyAlignment="1">
      <alignment horizontal="center" vertical="center"/>
    </xf>
    <xf numFmtId="0" fontId="20" fillId="8" borderId="28" xfId="0" applyFont="1" applyFill="1" applyBorder="1" applyAlignment="1">
      <alignment horizontal="center"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10" borderId="0" xfId="0" applyFont="1" applyFill="1" applyAlignment="1">
      <alignment horizontal="left" vertical="center" wrapText="1"/>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14" xfId="0" applyFill="1" applyBorder="1" applyAlignment="1">
      <alignment horizontal="center" vertical="center"/>
    </xf>
    <xf numFmtId="0" fontId="0" fillId="9" borderId="8" xfId="0" applyFill="1" applyBorder="1" applyAlignment="1">
      <alignment horizontal="left" vertical="center" wrapText="1"/>
    </xf>
    <xf numFmtId="0" fontId="0" fillId="9" borderId="34" xfId="0" applyFill="1" applyBorder="1" applyAlignment="1">
      <alignment horizontal="left" vertical="center" wrapText="1"/>
    </xf>
    <xf numFmtId="0" fontId="0" fillId="9" borderId="25" xfId="0" applyFill="1" applyBorder="1" applyAlignment="1">
      <alignment horizontal="left" vertical="center" wrapText="1"/>
    </xf>
    <xf numFmtId="0" fontId="0" fillId="9" borderId="7"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30"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5"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4" xfId="0" applyFill="1" applyBorder="1" applyAlignment="1">
      <alignment horizontal="left" vertical="center"/>
    </xf>
    <xf numFmtId="0" fontId="0" fillId="9" borderId="33" xfId="0" applyFill="1" applyBorder="1" applyAlignment="1">
      <alignment horizontal="left" vertical="center"/>
    </xf>
    <xf numFmtId="0" fontId="0" fillId="9" borderId="80" xfId="0" applyFill="1" applyBorder="1" applyAlignment="1">
      <alignment horizontal="left" vertical="center"/>
    </xf>
    <xf numFmtId="0" fontId="0" fillId="9" borderId="5" xfId="0" applyFill="1" applyBorder="1" applyAlignment="1">
      <alignment horizontal="left" vertical="center"/>
    </xf>
    <xf numFmtId="0" fontId="0" fillId="9" borderId="6" xfId="0" applyFill="1" applyBorder="1" applyAlignment="1">
      <alignment horizontal="left" vertical="center"/>
    </xf>
    <xf numFmtId="0" fontId="0" fillId="9" borderId="14" xfId="0" applyFill="1" applyBorder="1" applyAlignment="1">
      <alignment horizontal="left" vertical="center"/>
    </xf>
    <xf numFmtId="0" fontId="0" fillId="9" borderId="15" xfId="0" applyFill="1"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0" fillId="9" borderId="7" xfId="0" applyFill="1" applyBorder="1" applyAlignment="1">
      <alignment horizontal="center" vertical="center"/>
    </xf>
    <xf numFmtId="0" fontId="0" fillId="9" borderId="30" xfId="0" applyFill="1" applyBorder="1" applyAlignment="1">
      <alignment horizontal="center" vertical="center"/>
    </xf>
    <xf numFmtId="0" fontId="0" fillId="9" borderId="32" xfId="0" applyFill="1" applyBorder="1" applyAlignment="1">
      <alignment horizontal="center" vertical="center"/>
    </xf>
    <xf numFmtId="0" fontId="0" fillId="9" borderId="31" xfId="0" applyFill="1" applyBorder="1" applyAlignment="1">
      <alignment horizontal="center" vertical="center"/>
    </xf>
    <xf numFmtId="0" fontId="0" fillId="5" borderId="43" xfId="0" applyFill="1" applyBorder="1" applyAlignment="1">
      <alignment horizontal="left" vertical="center" wrapText="1"/>
    </xf>
    <xf numFmtId="0" fontId="0" fillId="5" borderId="79" xfId="0" applyFill="1" applyBorder="1" applyAlignment="1">
      <alignment horizontal="left" vertical="center" wrapText="1"/>
    </xf>
    <xf numFmtId="0" fontId="0" fillId="5" borderId="57" xfId="0" applyFill="1" applyBorder="1" applyAlignment="1">
      <alignment horizontal="left" vertical="center" wrapText="1"/>
    </xf>
    <xf numFmtId="0" fontId="0" fillId="9" borderId="4" xfId="0" applyFill="1" applyBorder="1" applyAlignment="1">
      <alignment horizontal="left" vertical="center" wrapText="1"/>
    </xf>
    <xf numFmtId="0" fontId="0" fillId="9" borderId="33" xfId="0" applyFill="1" applyBorder="1" applyAlignment="1">
      <alignment horizontal="left" vertical="center" wrapText="1"/>
    </xf>
    <xf numFmtId="0" fontId="0" fillId="9" borderId="20" xfId="0" applyFill="1" applyBorder="1" applyAlignment="1">
      <alignment horizontal="left" vertical="center" wrapText="1"/>
    </xf>
    <xf numFmtId="0" fontId="34" fillId="5" borderId="27" xfId="0" applyFont="1" applyFill="1" applyBorder="1" applyAlignment="1">
      <alignment horizontal="left" vertical="top" wrapText="1"/>
    </xf>
    <xf numFmtId="0" fontId="34" fillId="5" borderId="29" xfId="0" applyFont="1" applyFill="1" applyBorder="1" applyAlignment="1">
      <alignment horizontal="left" vertical="top" wrapText="1"/>
    </xf>
    <xf numFmtId="0" fontId="34" fillId="5" borderId="28" xfId="0" applyFont="1" applyFill="1" applyBorder="1" applyAlignment="1">
      <alignment horizontal="left" vertical="top" wrapText="1"/>
    </xf>
    <xf numFmtId="0" fontId="34" fillId="5" borderId="27" xfId="0" applyFont="1" applyFill="1" applyBorder="1" applyAlignment="1">
      <alignment horizontal="left" vertical="center" wrapText="1"/>
    </xf>
    <xf numFmtId="0" fontId="34" fillId="5" borderId="29" xfId="0" applyFont="1" applyFill="1"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left" vertical="center" wrapText="1"/>
    </xf>
    <xf numFmtId="0" fontId="0" fillId="14" borderId="21" xfId="0" applyFill="1" applyBorder="1" applyAlignment="1">
      <alignment horizontal="center" vertical="center"/>
    </xf>
    <xf numFmtId="0" fontId="0" fillId="14" borderId="13" xfId="0" applyFill="1" applyBorder="1" applyAlignment="1">
      <alignment horizontal="center" vertical="center"/>
    </xf>
    <xf numFmtId="0" fontId="0" fillId="14" borderId="16" xfId="0" applyFill="1" applyBorder="1" applyAlignment="1">
      <alignment horizontal="center" vertical="center"/>
    </xf>
    <xf numFmtId="177" fontId="0" fillId="14" borderId="5" xfId="0" applyNumberFormat="1" applyFill="1" applyBorder="1" applyAlignment="1">
      <alignment horizontal="left" vertical="center"/>
    </xf>
    <xf numFmtId="177" fontId="0" fillId="14" borderId="14" xfId="0" applyNumberFormat="1" applyFill="1" applyBorder="1" applyAlignment="1">
      <alignment horizontal="left" vertical="center"/>
    </xf>
    <xf numFmtId="0" fontId="0" fillId="14" borderId="21" xfId="0" applyFill="1" applyBorder="1" applyAlignment="1">
      <alignment horizontal="right" vertical="center"/>
    </xf>
    <xf numFmtId="0" fontId="0" fillId="14" borderId="13" xfId="0" applyFill="1" applyBorder="1" applyAlignment="1">
      <alignment horizontal="right" vertical="center"/>
    </xf>
    <xf numFmtId="0" fontId="0" fillId="14" borderId="16" xfId="0" applyFill="1" applyBorder="1" applyAlignment="1">
      <alignment horizontal="right" vertical="center"/>
    </xf>
    <xf numFmtId="0" fontId="0" fillId="9" borderId="21" xfId="0" applyFill="1" applyBorder="1" applyAlignment="1">
      <alignment horizontal="left" vertical="center" wrapText="1"/>
    </xf>
    <xf numFmtId="0" fontId="0" fillId="9" borderId="13" xfId="0" applyFill="1" applyBorder="1" applyAlignment="1">
      <alignment horizontal="left" vertical="center" wrapText="1"/>
    </xf>
    <xf numFmtId="0" fontId="0" fillId="9" borderId="16" xfId="0" applyFill="1" applyBorder="1" applyAlignment="1">
      <alignment horizontal="left" vertical="center" wrapText="1"/>
    </xf>
    <xf numFmtId="0" fontId="34" fillId="5" borderId="28" xfId="0" applyFont="1" applyFill="1" applyBorder="1" applyAlignment="1">
      <alignment horizontal="left" vertical="center" wrapText="1"/>
    </xf>
    <xf numFmtId="0" fontId="0" fillId="5" borderId="27" xfId="0" applyFill="1" applyBorder="1" applyAlignment="1">
      <alignment horizontal="left" vertical="center" wrapText="1"/>
    </xf>
    <xf numFmtId="0" fontId="0" fillId="5" borderId="29" xfId="0" applyFill="1" applyBorder="1" applyAlignment="1">
      <alignment horizontal="left" vertical="center" wrapText="1"/>
    </xf>
    <xf numFmtId="0" fontId="0" fillId="5" borderId="28" xfId="0" applyFill="1" applyBorder="1" applyAlignment="1">
      <alignment horizontal="left" vertical="center" wrapText="1"/>
    </xf>
    <xf numFmtId="0" fontId="0" fillId="5" borderId="74" xfId="0" applyFill="1" applyBorder="1" applyAlignment="1">
      <alignment horizontal="left" vertical="center" wrapText="1"/>
    </xf>
    <xf numFmtId="0" fontId="0" fillId="5" borderId="75" xfId="0" applyFill="1" applyBorder="1" applyAlignment="1">
      <alignment horizontal="left" vertical="center" wrapText="1"/>
    </xf>
    <xf numFmtId="0" fontId="0" fillId="5" borderId="76" xfId="0" applyFill="1" applyBorder="1" applyAlignment="1">
      <alignment horizontal="left" vertical="center" wrapText="1"/>
    </xf>
    <xf numFmtId="0" fontId="0" fillId="9" borderId="77" xfId="0" applyFill="1" applyBorder="1" applyAlignment="1">
      <alignment horizontal="center" vertical="center" wrapText="1"/>
    </xf>
    <xf numFmtId="0" fontId="0" fillId="9" borderId="78" xfId="0" applyFill="1" applyBorder="1" applyAlignment="1">
      <alignment horizontal="center" vertical="center" wrapText="1"/>
    </xf>
    <xf numFmtId="0" fontId="26" fillId="20" borderId="0" xfId="0" applyFont="1" applyFill="1" applyAlignment="1">
      <alignment horizontal="center" vertical="center"/>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0" fillId="14" borderId="7" xfId="0" applyFill="1" applyBorder="1" applyAlignment="1">
      <alignment horizontal="center" vertical="center"/>
    </xf>
    <xf numFmtId="0" fontId="0" fillId="14" borderId="11" xfId="0" applyFill="1" applyBorder="1" applyAlignment="1">
      <alignment horizontal="center" vertical="center"/>
    </xf>
    <xf numFmtId="0" fontId="0" fillId="14" borderId="30" xfId="0" applyFill="1" applyBorder="1" applyAlignment="1">
      <alignment horizontal="center" vertical="center"/>
    </xf>
    <xf numFmtId="0" fontId="0" fillId="14" borderId="5" xfId="0" applyFill="1" applyBorder="1" applyAlignment="1">
      <alignment horizontal="left" vertical="center"/>
    </xf>
    <xf numFmtId="0" fontId="0" fillId="14" borderId="14" xfId="0" applyFill="1" applyBorder="1" applyAlignment="1">
      <alignment horizontal="left" vertical="center"/>
    </xf>
    <xf numFmtId="0" fontId="34" fillId="14" borderId="5" xfId="0" applyFont="1" applyFill="1" applyBorder="1" applyAlignment="1">
      <alignment horizontal="left" vertical="center"/>
    </xf>
    <xf numFmtId="0" fontId="34" fillId="14" borderId="14" xfId="0" applyFont="1" applyFill="1" applyBorder="1" applyAlignment="1">
      <alignment horizontal="left" vertical="center"/>
    </xf>
    <xf numFmtId="0" fontId="39" fillId="8" borderId="27" xfId="0" applyFont="1" applyFill="1" applyBorder="1" applyAlignment="1">
      <alignment horizontal="center" vertical="center" wrapText="1"/>
    </xf>
    <xf numFmtId="0" fontId="39" fillId="8" borderId="29" xfId="0" applyFont="1" applyFill="1" applyBorder="1" applyAlignment="1">
      <alignment horizontal="center" vertical="center" wrapText="1"/>
    </xf>
    <xf numFmtId="0" fontId="39" fillId="8" borderId="28" xfId="0" applyFont="1" applyFill="1" applyBorder="1" applyAlignment="1">
      <alignment horizontal="center" vertical="center" wrapText="1"/>
    </xf>
    <xf numFmtId="0" fontId="0" fillId="14" borderId="7" xfId="0" applyFill="1" applyBorder="1" applyAlignment="1">
      <alignment horizontal="right" vertical="center"/>
    </xf>
    <xf numFmtId="0" fontId="0" fillId="14" borderId="11" xfId="0" applyFill="1" applyBorder="1" applyAlignment="1">
      <alignment horizontal="right" vertical="center"/>
    </xf>
    <xf numFmtId="0" fontId="0" fillId="14" borderId="30" xfId="0" applyFill="1" applyBorder="1" applyAlignment="1">
      <alignment horizontal="right" vertical="center"/>
    </xf>
    <xf numFmtId="0" fontId="18" fillId="12" borderId="5" xfId="0" applyFont="1" applyFill="1" applyBorder="1" applyAlignment="1">
      <alignment horizontal="left" vertical="center"/>
    </xf>
    <xf numFmtId="0" fontId="18" fillId="12" borderId="14" xfId="0" applyFont="1" applyFill="1" applyBorder="1" applyAlignment="1">
      <alignment horizontal="left" vertical="center"/>
    </xf>
    <xf numFmtId="0" fontId="17" fillId="10" borderId="0" xfId="0" applyFont="1" applyFill="1" applyBorder="1" applyAlignment="1">
      <alignment horizontal="left" vertical="center" wrapText="1"/>
    </xf>
    <xf numFmtId="0" fontId="34" fillId="10" borderId="0" xfId="0" applyFont="1" applyFill="1" applyAlignment="1">
      <alignment horizontal="left" vertical="center" wrapText="1"/>
    </xf>
    <xf numFmtId="0" fontId="18" fillId="12" borderId="5" xfId="0" applyFont="1" applyFill="1" applyBorder="1" applyAlignment="1">
      <alignment horizontal="left" vertical="center" wrapText="1"/>
    </xf>
    <xf numFmtId="0" fontId="18" fillId="12" borderId="14" xfId="0" applyFont="1" applyFill="1" applyBorder="1" applyAlignment="1">
      <alignment horizontal="left" vertical="center" wrapText="1"/>
    </xf>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0" fontId="16" fillId="10" borderId="1" xfId="2" applyFill="1" applyBorder="1" applyAlignment="1" applyProtection="1">
      <alignment horizontal="center" vertical="center" wrapText="1"/>
    </xf>
  </cellXfs>
  <cellStyles count="4">
    <cellStyle name="パーセント" xfId="1" builtinId="5"/>
    <cellStyle name="ハイパーリンク" xfId="2" builtinId="8"/>
    <cellStyle name="桁区切り" xfId="3" builtinId="6"/>
    <cellStyle name="標準" xfId="0" builtinId="0"/>
  </cellStyles>
  <dxfs count="12">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mediumGray">
          <fgColor indexed="64"/>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685800</xdr:colOff>
      <xdr:row>27</xdr:row>
      <xdr:rowOff>31173</xdr:rowOff>
    </xdr:from>
    <xdr:to>
      <xdr:col>4</xdr:col>
      <xdr:colOff>142875</xdr:colOff>
      <xdr:row>27</xdr:row>
      <xdr:rowOff>250248</xdr:rowOff>
    </xdr:to>
    <xdr:sp macro="" textlink="">
      <xdr:nvSpPr>
        <xdr:cNvPr id="2" name="下矢印 1"/>
        <xdr:cNvSpPr/>
      </xdr:nvSpPr>
      <xdr:spPr>
        <a:xfrm>
          <a:off x="1499755" y="2628900"/>
          <a:ext cx="331643" cy="2190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209550</xdr:colOff>
      <xdr:row>27</xdr:row>
      <xdr:rowOff>31173</xdr:rowOff>
    </xdr:from>
    <xdr:to>
      <xdr:col>7</xdr:col>
      <xdr:colOff>466725</xdr:colOff>
      <xdr:row>27</xdr:row>
      <xdr:rowOff>250248</xdr:rowOff>
    </xdr:to>
    <xdr:sp macro="" textlink="">
      <xdr:nvSpPr>
        <xdr:cNvPr id="3" name="下矢印 2"/>
        <xdr:cNvSpPr/>
      </xdr:nvSpPr>
      <xdr:spPr>
        <a:xfrm>
          <a:off x="4166755" y="2628900"/>
          <a:ext cx="257175" cy="2190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xdr:colOff>
      <xdr:row>27</xdr:row>
      <xdr:rowOff>31173</xdr:rowOff>
    </xdr:from>
    <xdr:to>
      <xdr:col>10</xdr:col>
      <xdr:colOff>266700</xdr:colOff>
      <xdr:row>27</xdr:row>
      <xdr:rowOff>250248</xdr:rowOff>
    </xdr:to>
    <xdr:sp macro="" textlink="">
      <xdr:nvSpPr>
        <xdr:cNvPr id="4" name="下矢印 3"/>
        <xdr:cNvSpPr/>
      </xdr:nvSpPr>
      <xdr:spPr>
        <a:xfrm>
          <a:off x="5724525" y="2628900"/>
          <a:ext cx="257175" cy="2190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200025</xdr:colOff>
      <xdr:row>27</xdr:row>
      <xdr:rowOff>31173</xdr:rowOff>
    </xdr:from>
    <xdr:to>
      <xdr:col>12</xdr:col>
      <xdr:colOff>457200</xdr:colOff>
      <xdr:row>27</xdr:row>
      <xdr:rowOff>250248</xdr:rowOff>
    </xdr:to>
    <xdr:sp macro="" textlink="">
      <xdr:nvSpPr>
        <xdr:cNvPr id="5" name="下矢印 4"/>
        <xdr:cNvSpPr/>
      </xdr:nvSpPr>
      <xdr:spPr>
        <a:xfrm>
          <a:off x="7352434" y="2628900"/>
          <a:ext cx="257175" cy="2190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685800</xdr:colOff>
      <xdr:row>55</xdr:row>
      <xdr:rowOff>48491</xdr:rowOff>
    </xdr:from>
    <xdr:to>
      <xdr:col>4</xdr:col>
      <xdr:colOff>142875</xdr:colOff>
      <xdr:row>55</xdr:row>
      <xdr:rowOff>305666</xdr:rowOff>
    </xdr:to>
    <xdr:sp macro="" textlink="">
      <xdr:nvSpPr>
        <xdr:cNvPr id="6" name="下矢印 5"/>
        <xdr:cNvSpPr/>
      </xdr:nvSpPr>
      <xdr:spPr>
        <a:xfrm>
          <a:off x="1499755" y="9088582"/>
          <a:ext cx="331643" cy="2571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209550</xdr:colOff>
      <xdr:row>55</xdr:row>
      <xdr:rowOff>48491</xdr:rowOff>
    </xdr:from>
    <xdr:to>
      <xdr:col>7</xdr:col>
      <xdr:colOff>466725</xdr:colOff>
      <xdr:row>55</xdr:row>
      <xdr:rowOff>305666</xdr:rowOff>
    </xdr:to>
    <xdr:sp macro="" textlink="">
      <xdr:nvSpPr>
        <xdr:cNvPr id="7" name="下矢印 6"/>
        <xdr:cNvSpPr/>
      </xdr:nvSpPr>
      <xdr:spPr>
        <a:xfrm>
          <a:off x="4166755" y="9088582"/>
          <a:ext cx="257175" cy="2571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xdr:colOff>
      <xdr:row>55</xdr:row>
      <xdr:rowOff>48491</xdr:rowOff>
    </xdr:from>
    <xdr:to>
      <xdr:col>10</xdr:col>
      <xdr:colOff>266700</xdr:colOff>
      <xdr:row>55</xdr:row>
      <xdr:rowOff>305666</xdr:rowOff>
    </xdr:to>
    <xdr:sp macro="" textlink="">
      <xdr:nvSpPr>
        <xdr:cNvPr id="8" name="下矢印 7"/>
        <xdr:cNvSpPr/>
      </xdr:nvSpPr>
      <xdr:spPr>
        <a:xfrm>
          <a:off x="5724525" y="9088582"/>
          <a:ext cx="257175" cy="2571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200025</xdr:colOff>
      <xdr:row>55</xdr:row>
      <xdr:rowOff>48491</xdr:rowOff>
    </xdr:from>
    <xdr:to>
      <xdr:col>12</xdr:col>
      <xdr:colOff>457200</xdr:colOff>
      <xdr:row>55</xdr:row>
      <xdr:rowOff>305666</xdr:rowOff>
    </xdr:to>
    <xdr:sp macro="" textlink="">
      <xdr:nvSpPr>
        <xdr:cNvPr id="9" name="下矢印 8"/>
        <xdr:cNvSpPr/>
      </xdr:nvSpPr>
      <xdr:spPr>
        <a:xfrm>
          <a:off x="7352434" y="9088582"/>
          <a:ext cx="257175" cy="2571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155864</xdr:colOff>
      <xdr:row>85</xdr:row>
      <xdr:rowOff>43296</xdr:rowOff>
    </xdr:from>
    <xdr:to>
      <xdr:col>7</xdr:col>
      <xdr:colOff>487507</xdr:colOff>
      <xdr:row>85</xdr:row>
      <xdr:rowOff>300472</xdr:rowOff>
    </xdr:to>
    <xdr:sp macro="" textlink="">
      <xdr:nvSpPr>
        <xdr:cNvPr id="10" name="下矢印 9"/>
        <xdr:cNvSpPr/>
      </xdr:nvSpPr>
      <xdr:spPr>
        <a:xfrm>
          <a:off x="4113069" y="15837478"/>
          <a:ext cx="331643" cy="25717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190501</xdr:colOff>
      <xdr:row>82</xdr:row>
      <xdr:rowOff>147204</xdr:rowOff>
    </xdr:from>
    <xdr:to>
      <xdr:col>11</xdr:col>
      <xdr:colOff>528205</xdr:colOff>
      <xdr:row>82</xdr:row>
      <xdr:rowOff>441614</xdr:rowOff>
    </xdr:to>
    <xdr:sp macro="" textlink="">
      <xdr:nvSpPr>
        <xdr:cNvPr id="11" name="右矢印 10"/>
        <xdr:cNvSpPr/>
      </xdr:nvSpPr>
      <xdr:spPr>
        <a:xfrm>
          <a:off x="6684819" y="18443863"/>
          <a:ext cx="337704" cy="294410"/>
        </a:xfrm>
        <a:prstGeom prst="rightArrow">
          <a:avLst/>
        </a:prstGeom>
        <a:solidFill>
          <a:srgbClr val="FF0000"/>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9</xdr:col>
      <xdr:colOff>0</xdr:colOff>
      <xdr:row>24</xdr:row>
      <xdr:rowOff>0</xdr:rowOff>
    </xdr:to>
    <xdr:sp macro="" textlink="" fLocksText="0">
      <xdr:nvSpPr>
        <xdr:cNvPr id="2" name="テキスト ボックス 1"/>
        <xdr:cNvSpPr txBox="1"/>
      </xdr:nvSpPr>
      <xdr:spPr>
        <a:xfrm>
          <a:off x="85725" y="638175"/>
          <a:ext cx="5534025" cy="63436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1100" b="0" i="0" u="none" strike="noStrike" baseline="0">
              <a:solidFill>
                <a:srgbClr val="000000"/>
              </a:solidFill>
              <a:latin typeface="ＭＳ Ｐゴシック"/>
              <a:ea typeface="ＭＳ Ｐゴシック"/>
              <a:cs typeface="ＭＳ Ｐゴシック"/>
            </a:rPr>
            <a:t>（自由記入欄）</a:t>
          </a:r>
          <a:endParaRPr lang="ja-JP" altLang="en-US" sz="1100" b="0" i="0" u="none" strike="noStrike" baseline="0">
            <a:solidFill>
              <a:srgbClr val="000000"/>
            </a:solidFill>
            <a:latin typeface="Calibri"/>
            <a:ea typeface="Calibri"/>
            <a:cs typeface="Calibri"/>
          </a:endParaRPr>
        </a:p>
        <a:p>
          <a:pPr algn="l" rtl="0">
            <a:defRPr sz="1000"/>
          </a:pPr>
          <a:endParaRPr lang="en-US" altLang="ja-JP" sz="1100" b="0" i="0" u="none" strike="noStrike" baseline="0">
            <a:solidFill>
              <a:srgbClr val="000000"/>
            </a:solidFill>
            <a:latin typeface="Calibri"/>
            <a:ea typeface="Calibri"/>
            <a:cs typeface="Calibri"/>
          </a:endParaRPr>
        </a:p>
        <a:p>
          <a:pPr algn="l" rtl="0">
            <a:defRPr sz="1000"/>
          </a:pPr>
          <a:endParaRPr lang="ja-JP" altLang="en-US" sz="1100" b="0" i="0" u="none" strike="noStrike" baseline="0">
            <a:solidFill>
              <a:srgbClr val="000000"/>
            </a:solidFill>
            <a:latin typeface="Calibri"/>
            <a:ea typeface="Calibri"/>
            <a:cs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9</xdr:col>
      <xdr:colOff>0</xdr:colOff>
      <xdr:row>24</xdr:row>
      <xdr:rowOff>0</xdr:rowOff>
    </xdr:to>
    <xdr:sp macro="" textlink="" fLocksText="0">
      <xdr:nvSpPr>
        <xdr:cNvPr id="3" name="テキスト ボックス 2"/>
        <xdr:cNvSpPr txBox="1"/>
      </xdr:nvSpPr>
      <xdr:spPr>
        <a:xfrm>
          <a:off x="213360" y="762000"/>
          <a:ext cx="5760720" cy="789432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rtl="0">
            <a:defRPr sz="1000"/>
          </a:pPr>
          <a:r>
            <a:rPr lang="ja-JP" altLang="en-US" sz="1100" b="0" i="0" u="none" strike="noStrike" baseline="0">
              <a:solidFill>
                <a:srgbClr val="000000"/>
              </a:solidFill>
              <a:latin typeface="ＭＳ Ｐゴシック"/>
              <a:ea typeface="ＭＳ Ｐゴシック"/>
              <a:cs typeface="ＭＳ Ｐゴシック"/>
            </a:rPr>
            <a:t>（自由記入欄）</a:t>
          </a:r>
          <a:endParaRPr lang="ja-JP" altLang="en-US" sz="1100" b="0" i="0" u="none" strike="noStrike" baseline="0">
            <a:solidFill>
              <a:srgbClr val="000000"/>
            </a:solidFill>
            <a:latin typeface="Calibri"/>
            <a:ea typeface="Calibri"/>
            <a:cs typeface="Calibri"/>
          </a:endParaRPr>
        </a:p>
        <a:p>
          <a:pPr algn="l" rtl="0">
            <a:defRPr sz="1000"/>
          </a:pPr>
          <a:endParaRPr lang="en-US" altLang="ja-JP" sz="1100" b="0" i="0" u="none" strike="noStrike" baseline="0">
            <a:solidFill>
              <a:srgbClr val="000000"/>
            </a:solidFill>
            <a:latin typeface="Calibri"/>
            <a:ea typeface="Calibri"/>
            <a:cs typeface="Calibri"/>
          </a:endParaRPr>
        </a:p>
        <a:p>
          <a:pPr algn="l" rtl="0">
            <a:defRPr sz="1000"/>
          </a:pPr>
          <a:endParaRPr lang="ja-JP" altLang="en-US" sz="1100" b="0" i="0" u="none" strike="noStrike" baseline="0">
            <a:solidFill>
              <a:srgbClr val="000000"/>
            </a:solidFill>
            <a:latin typeface="Calibri"/>
            <a:ea typeface="Calibri"/>
            <a:cs typeface="Calibri"/>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6"/>
  <sheetViews>
    <sheetView tabSelected="1" zoomScaleNormal="100" workbookViewId="0">
      <selection activeCell="B18" sqref="B18"/>
    </sheetView>
  </sheetViews>
  <sheetFormatPr defaultColWidth="0" defaultRowHeight="13.5" zeroHeight="1"/>
  <cols>
    <col min="1" max="1" width="1.625" style="60" customWidth="1"/>
    <col min="2" max="2" width="31.25" style="1" customWidth="1"/>
    <col min="3" max="3" width="22" style="1" customWidth="1"/>
    <col min="4" max="4" width="25.625" style="1" customWidth="1"/>
    <col min="5" max="5" width="1.625" style="5" customWidth="1"/>
    <col min="6" max="16384" width="9" style="1" hidden="1"/>
  </cols>
  <sheetData>
    <row r="1" spans="1:6" s="22" customFormat="1" ht="17.25">
      <c r="A1" s="108"/>
      <c r="B1" s="295" t="s">
        <v>70</v>
      </c>
      <c r="C1" s="295"/>
      <c r="D1" s="295"/>
      <c r="E1" s="105"/>
    </row>
    <row r="2" spans="1:6" s="60" customFormat="1" ht="5.25" customHeight="1">
      <c r="A2" s="61"/>
      <c r="B2" s="61"/>
      <c r="C2" s="111"/>
      <c r="D2" s="112"/>
      <c r="E2" s="106"/>
    </row>
    <row r="3" spans="1:6" ht="14.25" thickBot="1">
      <c r="A3" s="61"/>
      <c r="B3" s="65" t="s">
        <v>77</v>
      </c>
      <c r="C3" s="294"/>
      <c r="D3" s="294"/>
      <c r="E3" s="106"/>
    </row>
    <row r="4" spans="1:6" ht="28.5" customHeight="1">
      <c r="A4" s="61"/>
      <c r="B4" s="25" t="s">
        <v>0</v>
      </c>
      <c r="C4" s="296" t="s">
        <v>212</v>
      </c>
      <c r="D4" s="297"/>
      <c r="E4" s="106"/>
    </row>
    <row r="5" spans="1:6">
      <c r="A5" s="61"/>
      <c r="B5" s="26" t="s">
        <v>213</v>
      </c>
      <c r="C5" s="136"/>
      <c r="D5" s="132" t="s">
        <v>97</v>
      </c>
      <c r="E5" s="107" t="str">
        <f>C6</f>
        <v>選択してください</v>
      </c>
    </row>
    <row r="6" spans="1:6" ht="15" customHeight="1">
      <c r="A6" s="61"/>
      <c r="B6" s="25" t="s">
        <v>9</v>
      </c>
      <c r="C6" s="145" t="s">
        <v>103</v>
      </c>
      <c r="D6" s="146" t="s">
        <v>103</v>
      </c>
      <c r="E6" s="107" t="str">
        <f>D6</f>
        <v>選択してください</v>
      </c>
    </row>
    <row r="7" spans="1:6" ht="15" customHeight="1" thickBot="1">
      <c r="A7" s="130"/>
      <c r="B7" s="26" t="s">
        <v>101</v>
      </c>
      <c r="C7" s="286"/>
      <c r="D7" s="131" t="s">
        <v>96</v>
      </c>
      <c r="E7" s="106"/>
    </row>
    <row r="8" spans="1:6" ht="5.25" customHeight="1">
      <c r="A8" s="61"/>
      <c r="B8" s="130"/>
      <c r="C8" s="112"/>
      <c r="D8" s="112"/>
      <c r="E8" s="106"/>
    </row>
    <row r="9" spans="1:6" ht="14.25" thickBot="1">
      <c r="A9" s="61"/>
      <c r="B9" s="62" t="s">
        <v>78</v>
      </c>
      <c r="C9" s="68"/>
      <c r="D9" s="69"/>
      <c r="E9" s="106"/>
    </row>
    <row r="10" spans="1:6">
      <c r="A10" s="106"/>
      <c r="B10" s="27" t="s">
        <v>40</v>
      </c>
      <c r="C10" s="86" t="s">
        <v>75</v>
      </c>
      <c r="D10" s="115" t="s">
        <v>208</v>
      </c>
      <c r="E10" s="107" t="str">
        <f>D10</f>
        <v>単位</v>
      </c>
    </row>
    <row r="11" spans="1:6" ht="14.25" customHeight="1">
      <c r="A11" s="106"/>
      <c r="B11" s="271" t="s">
        <v>80</v>
      </c>
      <c r="C11" s="87" t="s">
        <v>38</v>
      </c>
      <c r="D11" s="114" t="s">
        <v>103</v>
      </c>
      <c r="E11" s="107" t="str">
        <f>D11</f>
        <v>選択してください</v>
      </c>
      <c r="F11" s="5"/>
    </row>
    <row r="12" spans="1:6" ht="14.25">
      <c r="A12" s="61"/>
      <c r="B12" s="271" t="s">
        <v>39</v>
      </c>
      <c r="C12" s="87" t="s">
        <v>38</v>
      </c>
      <c r="D12" s="116" t="s">
        <v>103</v>
      </c>
      <c r="E12" s="107" t="str">
        <f>D12</f>
        <v>選択してください</v>
      </c>
    </row>
    <row r="13" spans="1:6">
      <c r="A13" s="61"/>
      <c r="B13" s="28" t="s">
        <v>69</v>
      </c>
      <c r="C13" s="87" t="s">
        <v>38</v>
      </c>
      <c r="D13" s="117" t="s">
        <v>103</v>
      </c>
      <c r="E13" s="107" t="str">
        <f>IF(D13="20以上",20,D13)</f>
        <v>選択してください</v>
      </c>
    </row>
    <row r="14" spans="1:6" s="165" customFormat="1" ht="14.25" thickBot="1">
      <c r="A14" s="192"/>
      <c r="B14" s="273" t="s">
        <v>211</v>
      </c>
      <c r="C14" s="87" t="s">
        <v>38</v>
      </c>
      <c r="D14" s="272" t="s">
        <v>103</v>
      </c>
      <c r="E14" s="107" t="str">
        <f>D14</f>
        <v>選択してください</v>
      </c>
    </row>
    <row r="15" spans="1:6" s="60" customFormat="1" ht="6" customHeight="1">
      <c r="A15" s="61"/>
      <c r="B15" s="42"/>
      <c r="C15" s="70"/>
      <c r="D15" s="104"/>
      <c r="E15" s="107"/>
    </row>
    <row r="16" spans="1:6" s="60" customFormat="1" ht="17.25" thickBot="1">
      <c r="A16" s="61"/>
      <c r="B16" s="65" t="s">
        <v>79</v>
      </c>
      <c r="C16" s="293"/>
      <c r="D16" s="294"/>
      <c r="E16" s="107"/>
    </row>
    <row r="17" spans="1:5" s="14" customFormat="1" ht="14.25">
      <c r="A17" s="61"/>
      <c r="B17" s="269" t="s">
        <v>20</v>
      </c>
      <c r="C17" s="87" t="s">
        <v>38</v>
      </c>
      <c r="D17" s="119" t="s">
        <v>103</v>
      </c>
      <c r="E17" s="107" t="str">
        <f>D17</f>
        <v>選択してください</v>
      </c>
    </row>
    <row r="18" spans="1:5" s="14" customFormat="1" ht="15" thickBot="1">
      <c r="A18" s="61"/>
      <c r="B18" s="270" t="s">
        <v>21</v>
      </c>
      <c r="C18" s="87" t="s">
        <v>38</v>
      </c>
      <c r="D18" s="118" t="s">
        <v>103</v>
      </c>
      <c r="E18" s="107" t="str">
        <f>D18</f>
        <v>選択してください</v>
      </c>
    </row>
    <row r="19" spans="1:5" s="14" customFormat="1" ht="4.5" customHeight="1">
      <c r="A19" s="150"/>
      <c r="B19" s="109"/>
      <c r="C19" s="151"/>
      <c r="D19" s="39"/>
      <c r="E19" s="107"/>
    </row>
    <row r="20" spans="1:5" s="14" customFormat="1" ht="14.25">
      <c r="A20" s="150"/>
      <c r="B20" s="298" t="s">
        <v>114</v>
      </c>
      <c r="C20" s="298"/>
      <c r="D20" s="298"/>
      <c r="E20" s="107"/>
    </row>
    <row r="21" spans="1:5" s="13" customFormat="1" ht="5.25" customHeight="1">
      <c r="A21" s="61"/>
      <c r="B21" s="109"/>
      <c r="C21" s="69"/>
      <c r="D21" s="110"/>
      <c r="E21" s="107"/>
    </row>
    <row r="22" spans="1:5" hidden="1"/>
    <row r="23" spans="1:5" hidden="1"/>
    <row r="24" spans="1:5" hidden="1"/>
    <row r="25" spans="1:5" hidden="1"/>
    <row r="26" spans="1:5" hidden="1"/>
    <row r="27" spans="1:5" hidden="1"/>
    <row r="28" spans="1:5" hidden="1"/>
    <row r="29" spans="1:5" hidden="1"/>
    <row r="30" spans="1:5" hidden="1"/>
    <row r="31" spans="1:5" hidden="1"/>
    <row r="32" spans="1: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sheetData>
  <dataConsolidate/>
  <mergeCells count="5">
    <mergeCell ref="C16:D16"/>
    <mergeCell ref="B1:D1"/>
    <mergeCell ref="C4:D4"/>
    <mergeCell ref="C3:D3"/>
    <mergeCell ref="B20:D20"/>
  </mergeCells>
  <phoneticPr fontId="1"/>
  <dataValidations count="8">
    <dataValidation type="list" allowBlank="1" showInputMessage="1" showErrorMessage="1" sqref="D18:D19">
      <formula1>"選択してください, Ⅰ[想定削減率], Ⅱ[エネルギー使用量差], Ⅲ[再生可能エネルギー供給量]"</formula1>
    </dataValidation>
    <dataValidation type="list" allowBlank="1" showInputMessage="1" showErrorMessage="1" sqref="D17">
      <formula1>"選択してください, A[ストック数], B[フロー数（販売数）], C[供給数]"</formula1>
    </dataValidation>
    <dataValidation type="list" allowBlank="1" showInputMessage="1" showErrorMessage="1" sqref="D14">
      <formula1>"選択してください, 複数, 再生可能エネルギー由来電力, バイオエタノール, バイオディーゼル, 商用電力, 都市ガス, LPG, 灯油, A重油, C重油, ガソリン, 軽油, その他"</formula1>
    </dataValidation>
    <dataValidation type="list" allowBlank="1" showInputMessage="1" showErrorMessage="1" sqref="D13">
      <formula1>"選択してください,1,2,3,4,5,6,7,8,9,10,11,12,13,14,15,16,17,18,19,20以上"</formula1>
    </dataValidation>
    <dataValidation type="list" allowBlank="1" showInputMessage="1" showErrorMessage="1" sqref="D11">
      <formula1>"選択してください,産業,家庭,業務,運輸,電力,複数領域,その他"</formula1>
    </dataValidation>
    <dataValidation type="list" allowBlank="1" showInputMessage="1" showErrorMessage="1" sqref="D12">
      <formula1>"選択してください,再エネ,省エネ,複合,その他"</formula1>
    </dataValidation>
    <dataValidation type="list" allowBlank="1" showInputMessage="1" showErrorMessage="1" sqref="C6">
      <formula1>"選択してください,平成20年度,平成21年度,平成22年度,平成23年度,平成24年度,平成25年度,平成26年度,平成27年度,平成28年度,平成29年度,平成30年度"</formula1>
    </dataValidation>
    <dataValidation type="list" allowBlank="1" showInputMessage="1" showErrorMessage="1" sqref="D6">
      <formula1>"選択してください,平成23年度,平成24年度,平成25年度,平成26年度,平成27年度,平成28年度,平成29年度,平成30年度,平成31年度,平成32年度,平成33年度,平成34年度,平成35年度,平成36年度,平成37年度"</formula1>
    </dataValidation>
  </dataValidations>
  <hyperlinks>
    <hyperlink ref="B20:D20" location="導入量!A1" display="次のページへお進みください（クリックしてください）"/>
    <hyperlink ref="B17" location="解説!B16" display="導入量の計算方法"/>
    <hyperlink ref="B18" location="解説!B22" display="削減原単位の計算方法"/>
    <hyperlink ref="B11" location="解説!B2" display="部門"/>
    <hyperlink ref="B12" location="解説!B11" display="分野"/>
  </hyperlinks>
  <pageMargins left="0.71" right="0.71" top="0.75000000000000011" bottom="0.75000000000000011" header="0.31" footer="0.31"/>
  <pageSetup paperSize="9" orientation="portrait" verticalDpi="0" r:id="rId1"/>
  <headerFooter>
    <oddFooter>&amp;C&amp;"ＭＳ Ｐゴシック,標準"&amp;K000000調査票</oddFooter>
  </headerFooter>
  <ignoredErrors>
    <ignoredError sqref="E13"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82"/>
  <sheetViews>
    <sheetView topLeftCell="A62" zoomScaleNormal="100" zoomScaleSheetLayoutView="100" workbookViewId="0">
      <selection activeCell="E86" sqref="E86"/>
    </sheetView>
  </sheetViews>
  <sheetFormatPr defaultColWidth="0" defaultRowHeight="13.5" zeroHeight="1"/>
  <cols>
    <col min="1" max="1" width="1.625" style="9" customWidth="1"/>
    <col min="2" max="2" width="1.625" style="29" customWidth="1"/>
    <col min="3" max="3" width="18.5" style="29" customWidth="1"/>
    <col min="4" max="13" width="8.625" style="29" customWidth="1"/>
    <col min="14" max="14" width="1.625" style="9" customWidth="1"/>
    <col min="15" max="56" width="0" style="9" hidden="1" customWidth="1"/>
    <col min="57" max="16384" width="8.875" style="9" hidden="1"/>
  </cols>
  <sheetData>
    <row r="1" spans="1:14" s="4" customFormat="1" ht="17.25">
      <c r="A1" s="54"/>
      <c r="B1" s="315" t="s">
        <v>71</v>
      </c>
      <c r="C1" s="315"/>
      <c r="D1" s="315"/>
      <c r="E1" s="315"/>
      <c r="F1" s="315"/>
      <c r="G1" s="315"/>
      <c r="H1" s="315"/>
      <c r="I1" s="315"/>
      <c r="J1" s="315"/>
      <c r="K1" s="315"/>
      <c r="L1" s="315"/>
      <c r="M1" s="315"/>
      <c r="N1" s="58"/>
    </row>
    <row r="2" spans="1:14" s="60" customFormat="1" ht="5.25" customHeight="1" thickBot="1">
      <c r="A2" s="54"/>
      <c r="B2" s="89"/>
      <c r="C2" s="89"/>
      <c r="D2" s="89"/>
      <c r="E2" s="89"/>
      <c r="F2" s="89"/>
      <c r="G2" s="89"/>
      <c r="H2" s="89"/>
      <c r="I2" s="89"/>
      <c r="J2" s="89"/>
      <c r="K2" s="89"/>
      <c r="L2" s="89"/>
      <c r="M2" s="89"/>
      <c r="N2" s="88"/>
    </row>
    <row r="3" spans="1:14" ht="14.25" thickBot="1">
      <c r="A3" s="29"/>
      <c r="B3" s="23" t="s">
        <v>59</v>
      </c>
      <c r="C3" s="20"/>
      <c r="D3" s="20"/>
      <c r="E3" s="20"/>
      <c r="F3" s="20"/>
      <c r="G3" s="20"/>
      <c r="H3" s="20"/>
      <c r="I3" s="20"/>
      <c r="J3" s="325" t="str">
        <f>調査票!E17</f>
        <v>選択してください</v>
      </c>
      <c r="K3" s="326"/>
      <c r="L3" s="20"/>
      <c r="N3" s="29"/>
    </row>
    <row r="4" spans="1:14">
      <c r="A4" s="29"/>
      <c r="B4" s="24" t="s">
        <v>32</v>
      </c>
      <c r="C4" s="20"/>
      <c r="D4" s="20"/>
      <c r="E4" s="20"/>
      <c r="F4" s="20"/>
      <c r="G4" s="20"/>
      <c r="H4" s="20"/>
      <c r="I4" s="20"/>
      <c r="J4" s="20"/>
      <c r="K4" s="20"/>
      <c r="L4" s="20"/>
      <c r="N4" s="29"/>
    </row>
    <row r="5" spans="1:14" s="29" customFormat="1"/>
    <row r="6" spans="1:14" s="29" customFormat="1" ht="17.25">
      <c r="B6" s="92" t="s">
        <v>58</v>
      </c>
      <c r="C6" s="92"/>
      <c r="D6" s="92"/>
      <c r="E6" s="92"/>
      <c r="F6" s="93"/>
      <c r="G6" s="92"/>
      <c r="H6" s="92"/>
      <c r="I6" s="92"/>
      <c r="J6" s="92"/>
      <c r="K6" s="92"/>
      <c r="L6" s="92"/>
      <c r="M6" s="92"/>
    </row>
    <row r="7" spans="1:14" s="29" customFormat="1" ht="5.25" customHeight="1" thickBot="1">
      <c r="F7" s="39"/>
    </row>
    <row r="8" spans="1:14" s="29" customFormat="1" ht="14.25" thickBot="1">
      <c r="C8" s="40" t="str">
        <f>"・事業中に実際に行われる実証や補助による導入量 ["&amp;調査票!D10&amp;"]"</f>
        <v>・事業中に実際に行われる実証や補助による導入量 [単位]</v>
      </c>
      <c r="D8" s="40"/>
      <c r="E8" s="40"/>
      <c r="F8" s="40"/>
      <c r="G8" s="40"/>
      <c r="H8" s="40"/>
      <c r="J8" s="98"/>
      <c r="K8" s="29" t="str">
        <f>" ["&amp;調査票!D10&amp;"]"</f>
        <v xml:space="preserve"> [単位]</v>
      </c>
    </row>
    <row r="9" spans="1:14" s="29" customFormat="1" ht="5.25" customHeight="1">
      <c r="F9" s="39"/>
      <c r="I9" s="144"/>
    </row>
    <row r="10" spans="1:14" s="29" customFormat="1" ht="14.25" customHeight="1">
      <c r="C10" s="148" t="s">
        <v>110</v>
      </c>
      <c r="D10" s="147"/>
      <c r="E10" s="147"/>
      <c r="F10" s="147"/>
      <c r="G10" s="147"/>
      <c r="H10" s="42"/>
      <c r="I10" s="144"/>
    </row>
    <row r="11" spans="1:14" s="29" customFormat="1" ht="14.25" customHeight="1" thickBot="1">
      <c r="C11" s="148" t="s">
        <v>111</v>
      </c>
      <c r="D11" s="148"/>
      <c r="E11" s="148"/>
      <c r="F11" s="148"/>
      <c r="G11" s="148"/>
      <c r="H11" s="148"/>
      <c r="I11" s="144"/>
    </row>
    <row r="12" spans="1:14" s="29" customFormat="1" ht="14.25" customHeight="1" thickBot="1">
      <c r="C12" s="148" t="s">
        <v>107</v>
      </c>
      <c r="D12" s="148"/>
      <c r="E12" s="148"/>
      <c r="F12" s="148"/>
      <c r="G12" s="148"/>
      <c r="H12" s="40"/>
      <c r="I12" s="39"/>
      <c r="J12" s="98">
        <v>1</v>
      </c>
      <c r="K12" s="29" t="s">
        <v>105</v>
      </c>
    </row>
    <row r="13" spans="1:14" s="29" customFormat="1" ht="5.25" customHeight="1">
      <c r="F13" s="39"/>
      <c r="I13" s="144"/>
    </row>
    <row r="14" spans="1:14" s="29" customFormat="1">
      <c r="C14" s="60" t="s">
        <v>104</v>
      </c>
    </row>
    <row r="15" spans="1:14" s="29" customFormat="1" ht="5.25" customHeight="1" thickBot="1"/>
    <row r="16" spans="1:14" s="29" customFormat="1">
      <c r="C16" s="316" t="s">
        <v>30</v>
      </c>
      <c r="D16" s="317"/>
      <c r="E16" s="317"/>
      <c r="F16" s="317"/>
      <c r="G16" s="317"/>
      <c r="H16" s="317"/>
      <c r="I16" s="317"/>
      <c r="J16" s="317"/>
      <c r="K16" s="317"/>
      <c r="L16" s="318"/>
    </row>
    <row r="17" spans="1:14" s="29" customFormat="1">
      <c r="C17" s="319"/>
      <c r="D17" s="320"/>
      <c r="E17" s="320"/>
      <c r="F17" s="320"/>
      <c r="G17" s="320"/>
      <c r="H17" s="320"/>
      <c r="I17" s="320"/>
      <c r="J17" s="320"/>
      <c r="K17" s="320"/>
      <c r="L17" s="321"/>
    </row>
    <row r="18" spans="1:14" s="29" customFormat="1" ht="13.5" customHeight="1" thickBot="1">
      <c r="C18" s="322"/>
      <c r="D18" s="323"/>
      <c r="E18" s="323"/>
      <c r="F18" s="323"/>
      <c r="G18" s="323"/>
      <c r="H18" s="323"/>
      <c r="I18" s="323"/>
      <c r="J18" s="323"/>
      <c r="K18" s="323"/>
      <c r="L18" s="324"/>
    </row>
    <row r="19" spans="1:14" s="29" customFormat="1" ht="5.25" customHeight="1" thickBot="1">
      <c r="F19" s="39"/>
      <c r="I19" s="144"/>
    </row>
    <row r="20" spans="1:14" s="29" customFormat="1" ht="14.25" customHeight="1" thickBot="1">
      <c r="C20" s="327" t="s">
        <v>106</v>
      </c>
      <c r="D20" s="328"/>
      <c r="E20" s="328"/>
      <c r="F20" s="149">
        <f>J8/J12</f>
        <v>0</v>
      </c>
      <c r="G20" s="29" t="str">
        <f>" ["&amp;調査票!D10&amp;"]"</f>
        <v xml:space="preserve"> [単位]</v>
      </c>
    </row>
    <row r="21" spans="1:14" s="29" customFormat="1" ht="14.25" customHeight="1">
      <c r="F21" s="39"/>
      <c r="I21" s="144"/>
    </row>
    <row r="22" spans="1:14" s="29" customFormat="1" ht="17.25">
      <c r="B22" s="92" t="s">
        <v>57</v>
      </c>
      <c r="C22" s="92"/>
      <c r="D22" s="92"/>
      <c r="E22" s="92"/>
      <c r="F22" s="92"/>
      <c r="G22" s="92"/>
      <c r="H22" s="92"/>
      <c r="I22" s="92"/>
      <c r="J22" s="92"/>
      <c r="K22" s="92"/>
      <c r="L22" s="92"/>
      <c r="M22" s="92"/>
    </row>
    <row r="23" spans="1:14" s="29" customFormat="1" ht="5.25" customHeight="1"/>
    <row r="24" spans="1:14" ht="14.25">
      <c r="A24" s="29"/>
      <c r="B24" s="10" t="s">
        <v>81</v>
      </c>
      <c r="C24" s="2"/>
      <c r="D24" s="2"/>
      <c r="E24" s="2"/>
      <c r="F24" s="2"/>
      <c r="G24" s="2"/>
      <c r="H24" s="2"/>
      <c r="I24" s="2"/>
      <c r="J24" s="2"/>
      <c r="K24" s="2"/>
      <c r="L24" s="2"/>
      <c r="M24" s="2"/>
      <c r="N24" s="29"/>
    </row>
    <row r="25" spans="1:14" hidden="1">
      <c r="A25" s="29"/>
      <c r="C25" s="29" t="s">
        <v>17</v>
      </c>
      <c r="N25" s="29"/>
    </row>
    <row r="26" spans="1:14" ht="5.25" customHeight="1">
      <c r="A26" s="29"/>
      <c r="C26" s="38"/>
      <c r="M26" s="39"/>
      <c r="N26" s="29"/>
    </row>
    <row r="27" spans="1:14">
      <c r="A27" s="29"/>
      <c r="C27" s="60" t="s">
        <v>85</v>
      </c>
      <c r="I27" s="40"/>
      <c r="J27" s="40"/>
      <c r="K27" s="39"/>
      <c r="N27" s="29"/>
    </row>
    <row r="28" spans="1:14" ht="5.25" customHeight="1">
      <c r="A28" s="29"/>
      <c r="C28" s="38"/>
      <c r="M28" s="39"/>
      <c r="N28" s="29"/>
    </row>
    <row r="29" spans="1:14" ht="14.25" customHeight="1" thickBot="1">
      <c r="A29" s="29"/>
      <c r="C29" s="34" t="s">
        <v>18</v>
      </c>
      <c r="D29" s="7">
        <v>2020</v>
      </c>
      <c r="E29" s="7">
        <v>2030</v>
      </c>
      <c r="N29" s="29"/>
    </row>
    <row r="30" spans="1:14" ht="15" thickTop="1" thickBot="1">
      <c r="A30" s="29"/>
      <c r="C30" s="78" t="str">
        <f>"ストック数 ["&amp;調査票!D10&amp;"]"</f>
        <v>ストック数 [単位]</v>
      </c>
      <c r="D30" s="120"/>
      <c r="E30" s="121">
        <f>D30</f>
        <v>0</v>
      </c>
      <c r="N30" s="29"/>
    </row>
    <row r="31" spans="1:14" ht="5.25" customHeight="1">
      <c r="A31" s="29"/>
      <c r="N31" s="29"/>
    </row>
    <row r="32" spans="1:14">
      <c r="A32" s="29"/>
      <c r="C32" s="60" t="s">
        <v>209</v>
      </c>
      <c r="L32" s="39"/>
      <c r="N32" s="29"/>
    </row>
    <row r="33" spans="1:14" ht="5.25" customHeight="1">
      <c r="A33" s="29"/>
      <c r="N33" s="29"/>
    </row>
    <row r="34" spans="1:14" ht="14.25" customHeight="1" thickBot="1">
      <c r="A34" s="29"/>
      <c r="C34" s="30" t="s">
        <v>18</v>
      </c>
      <c r="D34" s="36">
        <v>2020</v>
      </c>
      <c r="E34" s="36">
        <v>2030</v>
      </c>
      <c r="N34" s="29"/>
    </row>
    <row r="35" spans="1:14" ht="15" thickTop="1" thickBot="1">
      <c r="A35" s="29"/>
      <c r="C35" s="80" t="s">
        <v>45</v>
      </c>
      <c r="D35" s="81"/>
      <c r="E35" s="82"/>
      <c r="N35" s="29"/>
    </row>
    <row r="36" spans="1:14" ht="5.25" customHeight="1">
      <c r="A36" s="29"/>
      <c r="C36" s="42"/>
      <c r="D36" s="41"/>
      <c r="E36" s="41"/>
      <c r="F36" s="41"/>
      <c r="G36" s="41"/>
      <c r="H36" s="41"/>
      <c r="I36" s="41"/>
      <c r="J36" s="41"/>
      <c r="K36" s="41"/>
      <c r="L36" s="41"/>
      <c r="M36" s="41"/>
      <c r="N36" s="41"/>
    </row>
    <row r="37" spans="1:14">
      <c r="A37" s="29"/>
      <c r="C37" s="60" t="s">
        <v>86</v>
      </c>
      <c r="N37" s="29"/>
    </row>
    <row r="38" spans="1:14" ht="5.25" customHeight="1" thickBot="1">
      <c r="A38" s="29"/>
      <c r="N38" s="29"/>
    </row>
    <row r="39" spans="1:14" ht="13.5" customHeight="1">
      <c r="A39" s="29"/>
      <c r="C39" s="316" t="s">
        <v>30</v>
      </c>
      <c r="D39" s="317"/>
      <c r="E39" s="317"/>
      <c r="F39" s="317"/>
      <c r="G39" s="317"/>
      <c r="H39" s="317"/>
      <c r="I39" s="317"/>
      <c r="J39" s="317"/>
      <c r="K39" s="317"/>
      <c r="L39" s="318"/>
      <c r="N39" s="29"/>
    </row>
    <row r="40" spans="1:14" hidden="1">
      <c r="A40" s="29"/>
      <c r="C40" s="319"/>
      <c r="D40" s="320"/>
      <c r="E40" s="320"/>
      <c r="F40" s="320"/>
      <c r="G40" s="320"/>
      <c r="H40" s="320"/>
      <c r="I40" s="320"/>
      <c r="J40" s="320"/>
      <c r="K40" s="320"/>
      <c r="L40" s="321"/>
      <c r="N40" s="29"/>
    </row>
    <row r="41" spans="1:14" ht="14.25" thickBot="1">
      <c r="A41" s="29"/>
      <c r="C41" s="322"/>
      <c r="D41" s="323"/>
      <c r="E41" s="323"/>
      <c r="F41" s="323"/>
      <c r="G41" s="323"/>
      <c r="H41" s="323"/>
      <c r="I41" s="323"/>
      <c r="J41" s="323"/>
      <c r="K41" s="323"/>
      <c r="L41" s="324"/>
      <c r="N41" s="29"/>
    </row>
    <row r="42" spans="1:14" ht="5.25" customHeight="1">
      <c r="A42" s="29"/>
      <c r="N42" s="29"/>
    </row>
    <row r="43" spans="1:14" ht="14.25" customHeight="1" thickBot="1">
      <c r="A43" s="29"/>
      <c r="C43" s="31" t="s">
        <v>18</v>
      </c>
      <c r="D43" s="18">
        <v>2020</v>
      </c>
      <c r="E43" s="18">
        <v>2030</v>
      </c>
      <c r="N43" s="29"/>
    </row>
    <row r="44" spans="1:14" ht="15" thickTop="1" thickBot="1">
      <c r="A44" s="29"/>
      <c r="C44" s="21" t="str">
        <f>"累積導入数 ["&amp;調査票!D10&amp;"]"</f>
        <v>累積導入数 [単位]</v>
      </c>
      <c r="D44" s="32">
        <f>D30*D35</f>
        <v>0</v>
      </c>
      <c r="E44" s="33">
        <f>E30*E35</f>
        <v>0</v>
      </c>
      <c r="N44" s="29"/>
    </row>
    <row r="45" spans="1:14" s="29" customFormat="1" ht="5.25" customHeight="1">
      <c r="C45" s="42"/>
      <c r="D45" s="157"/>
      <c r="E45" s="157"/>
    </row>
    <row r="46" spans="1:14" s="29" customFormat="1" ht="14.25">
      <c r="B46" s="299" t="s">
        <v>114</v>
      </c>
      <c r="C46" s="299"/>
      <c r="D46" s="299"/>
      <c r="E46" s="299"/>
      <c r="F46" s="299"/>
      <c r="G46" s="299"/>
      <c r="H46" s="299"/>
      <c r="I46" s="299"/>
      <c r="J46" s="299"/>
      <c r="K46" s="299"/>
      <c r="L46" s="299"/>
      <c r="M46" s="299"/>
    </row>
    <row r="47" spans="1:14">
      <c r="A47" s="29"/>
      <c r="C47" s="42"/>
      <c r="D47" s="41"/>
      <c r="E47" s="41"/>
      <c r="F47" s="41"/>
      <c r="G47" s="41"/>
      <c r="H47" s="41"/>
      <c r="I47" s="41"/>
      <c r="J47" s="41"/>
      <c r="K47" s="41"/>
      <c r="L47" s="41"/>
      <c r="M47" s="41"/>
      <c r="N47" s="41"/>
    </row>
    <row r="48" spans="1:14" ht="14.25">
      <c r="A48" s="29"/>
      <c r="B48" s="10" t="s">
        <v>82</v>
      </c>
      <c r="C48" s="2"/>
      <c r="D48" s="2"/>
      <c r="E48" s="2"/>
      <c r="F48" s="2"/>
      <c r="G48" s="2"/>
      <c r="H48" s="2"/>
      <c r="I48" s="2"/>
      <c r="J48" s="2"/>
      <c r="K48" s="2"/>
      <c r="L48" s="2"/>
      <c r="M48" s="2"/>
      <c r="N48" s="29"/>
    </row>
    <row r="49" spans="1:14" ht="15" hidden="1" customHeight="1">
      <c r="A49" s="29"/>
      <c r="C49" s="29" t="s">
        <v>67</v>
      </c>
      <c r="N49" s="29"/>
    </row>
    <row r="50" spans="1:14" ht="5.25" customHeight="1">
      <c r="A50" s="29"/>
      <c r="N50" s="29"/>
    </row>
    <row r="51" spans="1:14" ht="14.1" customHeight="1">
      <c r="A51" s="29"/>
      <c r="C51" s="60" t="s">
        <v>84</v>
      </c>
      <c r="I51" s="40"/>
      <c r="J51" s="40"/>
      <c r="N51" s="29"/>
    </row>
    <row r="52" spans="1:14" ht="5.25" customHeight="1">
      <c r="A52" s="29"/>
      <c r="I52" s="43"/>
      <c r="J52" s="43"/>
      <c r="N52" s="29"/>
    </row>
    <row r="53" spans="1:14" ht="14.25" customHeight="1" thickBot="1">
      <c r="A53" s="29"/>
      <c r="C53" s="300" t="s">
        <v>18</v>
      </c>
      <c r="D53" s="301"/>
      <c r="E53" s="301"/>
      <c r="F53" s="302"/>
      <c r="G53" s="7">
        <v>2016</v>
      </c>
      <c r="H53" s="35">
        <v>2017</v>
      </c>
      <c r="I53" s="35">
        <v>2018</v>
      </c>
      <c r="J53" s="35">
        <v>2019</v>
      </c>
      <c r="K53" s="7">
        <v>2020</v>
      </c>
      <c r="L53" s="35" t="s">
        <v>46</v>
      </c>
      <c r="M53" s="7">
        <v>2030</v>
      </c>
      <c r="N53" s="29"/>
    </row>
    <row r="54" spans="1:14" ht="15" thickTop="1" thickBot="1">
      <c r="A54" s="29"/>
      <c r="C54" s="303" t="str">
        <f>"フロー数 ["&amp;調査票!D10&amp;"/年]"</f>
        <v>フロー数 [単位/年]</v>
      </c>
      <c r="D54" s="304"/>
      <c r="E54" s="304"/>
      <c r="F54" s="305"/>
      <c r="G54" s="291"/>
      <c r="H54" s="290">
        <f>G54+(K54-G54)/4*1</f>
        <v>0</v>
      </c>
      <c r="I54" s="127">
        <f>G54+(K54-G54)/4*2</f>
        <v>0</v>
      </c>
      <c r="J54" s="128">
        <f>G54+(K54-G54)/4*3</f>
        <v>0</v>
      </c>
      <c r="K54" s="79">
        <f>G54</f>
        <v>0</v>
      </c>
      <c r="L54" s="99" t="s">
        <v>41</v>
      </c>
      <c r="M54" s="129">
        <f>K54</f>
        <v>0</v>
      </c>
      <c r="N54" s="29"/>
    </row>
    <row r="55" spans="1:14" s="29" customFormat="1" ht="5.25" customHeight="1">
      <c r="L55" s="39"/>
    </row>
    <row r="56" spans="1:14" s="29" customFormat="1" ht="14.1" customHeight="1">
      <c r="C56" s="60" t="s">
        <v>210</v>
      </c>
      <c r="L56" s="39"/>
      <c r="M56" s="39"/>
    </row>
    <row r="57" spans="1:14" s="29" customFormat="1" ht="5.25" customHeight="1"/>
    <row r="58" spans="1:14" ht="14.25" customHeight="1" thickBot="1">
      <c r="A58" s="29"/>
      <c r="C58" s="306" t="s">
        <v>18</v>
      </c>
      <c r="D58" s="307"/>
      <c r="E58" s="307"/>
      <c r="F58" s="308"/>
      <c r="G58" s="36">
        <v>2016</v>
      </c>
      <c r="H58" s="6">
        <v>2017</v>
      </c>
      <c r="I58" s="6">
        <v>2018</v>
      </c>
      <c r="J58" s="6">
        <v>2019</v>
      </c>
      <c r="K58" s="36">
        <v>2020</v>
      </c>
      <c r="L58" s="6" t="s">
        <v>46</v>
      </c>
      <c r="M58" s="36">
        <v>2030</v>
      </c>
      <c r="N58" s="29"/>
    </row>
    <row r="59" spans="1:14" ht="15" thickTop="1" thickBot="1">
      <c r="A59" s="29"/>
      <c r="C59" s="309" t="s">
        <v>44</v>
      </c>
      <c r="D59" s="310"/>
      <c r="E59" s="310"/>
      <c r="F59" s="311"/>
      <c r="G59" s="292">
        <v>0</v>
      </c>
      <c r="H59" s="170">
        <f>G59+(K59-G59)/4*1</f>
        <v>0</v>
      </c>
      <c r="I59" s="122">
        <f>G59+(K59-G59)/4*2</f>
        <v>0</v>
      </c>
      <c r="J59" s="123">
        <f>G59+(K59-G59)/4*3</f>
        <v>0</v>
      </c>
      <c r="K59" s="84">
        <f>G59</f>
        <v>0</v>
      </c>
      <c r="L59" s="83" t="s">
        <v>41</v>
      </c>
      <c r="M59" s="84">
        <v>0.1</v>
      </c>
      <c r="N59" s="29"/>
    </row>
    <row r="60" spans="1:14" s="54" customFormat="1" ht="5.25" customHeight="1">
      <c r="D60" s="54">
        <f>D54*D59</f>
        <v>0</v>
      </c>
      <c r="E60" s="54">
        <f t="shared" ref="E60:K60" si="0">E54*E59</f>
        <v>0</v>
      </c>
      <c r="F60" s="54">
        <f>F54*F59</f>
        <v>0</v>
      </c>
      <c r="G60" s="54">
        <f t="shared" si="0"/>
        <v>0</v>
      </c>
      <c r="H60" s="54">
        <f t="shared" si="0"/>
        <v>0</v>
      </c>
      <c r="I60" s="54">
        <f t="shared" si="0"/>
        <v>0</v>
      </c>
      <c r="J60" s="54">
        <f t="shared" si="0"/>
        <v>0</v>
      </c>
      <c r="K60" s="54">
        <f t="shared" si="0"/>
        <v>0</v>
      </c>
      <c r="M60" s="54">
        <f>M54*M59</f>
        <v>0</v>
      </c>
    </row>
    <row r="61" spans="1:14" s="29" customFormat="1" ht="14.1" customHeight="1">
      <c r="C61" s="60" t="s">
        <v>108</v>
      </c>
    </row>
    <row r="62" spans="1:14" s="29" customFormat="1" ht="5.25" customHeight="1" thickBot="1"/>
    <row r="63" spans="1:14" ht="15" customHeight="1">
      <c r="A63" s="29"/>
      <c r="C63" s="316" t="s">
        <v>31</v>
      </c>
      <c r="D63" s="317"/>
      <c r="E63" s="317"/>
      <c r="F63" s="317"/>
      <c r="G63" s="317"/>
      <c r="H63" s="317"/>
      <c r="I63" s="317"/>
      <c r="J63" s="317"/>
      <c r="K63" s="317"/>
      <c r="L63" s="318"/>
      <c r="N63" s="29"/>
    </row>
    <row r="64" spans="1:14" ht="15" hidden="1" customHeight="1">
      <c r="A64" s="29"/>
      <c r="C64" s="319"/>
      <c r="D64" s="320"/>
      <c r="E64" s="320"/>
      <c r="F64" s="320"/>
      <c r="G64" s="320"/>
      <c r="H64" s="320"/>
      <c r="I64" s="320"/>
      <c r="J64" s="320"/>
      <c r="K64" s="320"/>
      <c r="L64" s="321"/>
      <c r="N64" s="29"/>
    </row>
    <row r="65" spans="1:56" ht="15" customHeight="1" thickBot="1">
      <c r="A65" s="29"/>
      <c r="C65" s="322"/>
      <c r="D65" s="323"/>
      <c r="E65" s="323"/>
      <c r="F65" s="323"/>
      <c r="G65" s="323"/>
      <c r="H65" s="323"/>
      <c r="I65" s="323"/>
      <c r="J65" s="323"/>
      <c r="K65" s="323"/>
      <c r="L65" s="324"/>
      <c r="N65" s="29"/>
      <c r="Q65" s="137">
        <v>2030</v>
      </c>
      <c r="AK65" s="9">
        <v>2020</v>
      </c>
    </row>
    <row r="66" spans="1:56" s="55" customFormat="1" ht="5.25" customHeight="1">
      <c r="A66" s="54"/>
      <c r="B66" s="54"/>
      <c r="C66" s="54"/>
      <c r="D66" s="52">
        <f t="shared" ref="D66:M66" si="1">$K$60+($M$60-$K$60)/$M$78*D78</f>
        <v>0</v>
      </c>
      <c r="E66" s="52">
        <f t="shared" si="1"/>
        <v>0</v>
      </c>
      <c r="F66" s="52">
        <f t="shared" si="1"/>
        <v>0</v>
      </c>
      <c r="G66" s="52">
        <f t="shared" si="1"/>
        <v>0</v>
      </c>
      <c r="H66" s="52">
        <f t="shared" si="1"/>
        <v>0</v>
      </c>
      <c r="I66" s="52">
        <f t="shared" si="1"/>
        <v>0</v>
      </c>
      <c r="J66" s="52">
        <f t="shared" si="1"/>
        <v>0</v>
      </c>
      <c r="K66" s="52">
        <f t="shared" si="1"/>
        <v>0</v>
      </c>
      <c r="L66" s="52">
        <f t="shared" si="1"/>
        <v>0</v>
      </c>
      <c r="M66" s="52">
        <f t="shared" si="1"/>
        <v>0</v>
      </c>
      <c r="N66" s="54"/>
    </row>
    <row r="67" spans="1:56" ht="14.25" customHeight="1" thickBot="1">
      <c r="A67" s="29"/>
      <c r="C67" s="8" t="s">
        <v>18</v>
      </c>
      <c r="D67" s="18">
        <v>2020</v>
      </c>
      <c r="E67" s="18">
        <v>2030</v>
      </c>
      <c r="F67" s="45"/>
      <c r="G67" s="46"/>
      <c r="N67" s="29"/>
      <c r="Q67" s="138">
        <v>20</v>
      </c>
      <c r="R67" s="138">
        <v>19</v>
      </c>
      <c r="S67" s="138">
        <v>18</v>
      </c>
      <c r="T67" s="138">
        <v>17</v>
      </c>
      <c r="U67" s="138">
        <v>16</v>
      </c>
      <c r="V67" s="138">
        <v>15</v>
      </c>
      <c r="W67" s="138">
        <v>14</v>
      </c>
      <c r="X67" s="138">
        <v>13</v>
      </c>
      <c r="Y67" s="138">
        <v>12</v>
      </c>
      <c r="Z67" s="138">
        <v>11</v>
      </c>
      <c r="AA67" s="138">
        <v>10</v>
      </c>
      <c r="AB67" s="138">
        <v>9</v>
      </c>
      <c r="AC67" s="138">
        <v>8</v>
      </c>
      <c r="AD67" s="138">
        <v>7</v>
      </c>
      <c r="AE67" s="138">
        <v>6</v>
      </c>
      <c r="AF67" s="138">
        <v>5</v>
      </c>
      <c r="AG67" s="138">
        <v>4</v>
      </c>
      <c r="AH67" s="138">
        <v>3</v>
      </c>
      <c r="AI67" s="138">
        <v>2</v>
      </c>
      <c r="AJ67" s="138">
        <v>1</v>
      </c>
      <c r="AK67" s="138">
        <v>20</v>
      </c>
      <c r="AL67" s="138">
        <v>19</v>
      </c>
      <c r="AM67" s="138">
        <v>18</v>
      </c>
      <c r="AN67" s="138">
        <v>17</v>
      </c>
      <c r="AO67" s="138">
        <v>16</v>
      </c>
      <c r="AP67" s="138">
        <v>15</v>
      </c>
      <c r="AQ67" s="138">
        <v>14</v>
      </c>
      <c r="AR67" s="138">
        <v>13</v>
      </c>
      <c r="AS67" s="138">
        <v>12</v>
      </c>
      <c r="AT67" s="138">
        <v>11</v>
      </c>
      <c r="AU67" s="138">
        <v>10</v>
      </c>
      <c r="AV67" s="138">
        <v>9</v>
      </c>
      <c r="AW67" s="138">
        <v>8</v>
      </c>
      <c r="AX67" s="138">
        <v>7</v>
      </c>
      <c r="AY67" s="138">
        <v>6</v>
      </c>
      <c r="AZ67" s="138">
        <v>5</v>
      </c>
      <c r="BA67" s="138">
        <v>4</v>
      </c>
      <c r="BB67" s="138">
        <v>3</v>
      </c>
      <c r="BC67" s="138">
        <v>2</v>
      </c>
      <c r="BD67" s="138">
        <v>1</v>
      </c>
    </row>
    <row r="68" spans="1:56" ht="15" thickTop="1" thickBot="1">
      <c r="A68" s="29"/>
      <c r="C68" s="49" t="str">
        <f>"累積導入量 ["&amp;調査票!D10&amp;"]"</f>
        <v>累積導入量 [単位]</v>
      </c>
      <c r="D68" s="32">
        <f>IF(OR(調査票!$E$14="バイオエタノール",調査票!$E$14="バイオディーゼル",DBCS(調査票!$D$10)="ｋＷｈ"),K60,IF(ISERROR(HLOOKUP(調査票!$E$13,導入量!AK67:BD68,2,FALSE)=TRUE),0,HLOOKUP(調査票!$E$13,導入量!AK67:BD68,2,FALSE)))</f>
        <v>0</v>
      </c>
      <c r="E68" s="33">
        <f>IF(OR(調査票!$E$14="バイオエタノール",調査票!$E$14="バイオディーゼル",DBCS(調査票!$D$10)="ｋＷｈ"),M60,IF(ISERROR(HLOOKUP(調査票!$E$13,導入量!Q67:AJ68,2,FALSE)=TRUE),0,HLOOKUP(調査票!$E$13,導入量!Q67:AJ68,2,FALSE)))</f>
        <v>0</v>
      </c>
      <c r="F68" s="193" t="s">
        <v>143</v>
      </c>
      <c r="G68" s="46"/>
      <c r="N68" s="29"/>
      <c r="Q68" s="139">
        <f>SUM(D60:K60,D66:M66)</f>
        <v>0</v>
      </c>
      <c r="R68" s="139">
        <f>SUM(D60:K60,D66:M66)</f>
        <v>0</v>
      </c>
      <c r="S68" s="139">
        <f>SUM(D60:K60,D66:M66)</f>
        <v>0</v>
      </c>
      <c r="T68" s="140">
        <f>SUM(E60:K60,D66:M66)</f>
        <v>0</v>
      </c>
      <c r="U68" s="140">
        <f>SUM(F60:K60,D66:M66)</f>
        <v>0</v>
      </c>
      <c r="V68" s="140">
        <f>SUM(G60:K60,D66:M66)</f>
        <v>0</v>
      </c>
      <c r="W68" s="140">
        <f>SUM(H60:K60,D66:M66)</f>
        <v>0</v>
      </c>
      <c r="X68" s="140">
        <f>SUM(I60:K60,D66:M66)</f>
        <v>0</v>
      </c>
      <c r="Y68" s="140">
        <f>SUM(J60:K60,D66:M66)</f>
        <v>0</v>
      </c>
      <c r="Z68" s="140">
        <f>SUM(K60,D66:M66)</f>
        <v>0</v>
      </c>
      <c r="AA68" s="140">
        <f>SUM(D66:M66)</f>
        <v>0</v>
      </c>
      <c r="AB68" s="140">
        <f>SUM(E66:M66)</f>
        <v>0</v>
      </c>
      <c r="AC68" s="140">
        <f>SUM(F66:M66)</f>
        <v>0</v>
      </c>
      <c r="AD68" s="140">
        <f>SUM(G66:M66)</f>
        <v>0</v>
      </c>
      <c r="AE68" s="140">
        <f>SUM(H66:M66)</f>
        <v>0</v>
      </c>
      <c r="AF68" s="140">
        <f>SUM(I66:M66)</f>
        <v>0</v>
      </c>
      <c r="AG68" s="140">
        <f>SUM(J66:M66)</f>
        <v>0</v>
      </c>
      <c r="AH68" s="140">
        <f>SUM(K66:M66)</f>
        <v>0</v>
      </c>
      <c r="AI68" s="140">
        <f>SUM(L66:M66)</f>
        <v>0</v>
      </c>
      <c r="AJ68" s="141">
        <f>M66</f>
        <v>0</v>
      </c>
      <c r="AK68" s="142">
        <f>SUM(D60:K60)</f>
        <v>0</v>
      </c>
      <c r="AL68" s="142">
        <f>SUM(D60:K60)</f>
        <v>0</v>
      </c>
      <c r="AM68" s="142">
        <f>SUM(D60:K60)</f>
        <v>0</v>
      </c>
      <c r="AN68" s="142">
        <f>SUM(D60:K60)</f>
        <v>0</v>
      </c>
      <c r="AO68" s="142">
        <f>SUM(D60:K60)</f>
        <v>0</v>
      </c>
      <c r="AP68" s="142">
        <f>SUM(D60:K60)</f>
        <v>0</v>
      </c>
      <c r="AQ68" s="142">
        <f>SUM(D60:K60)</f>
        <v>0</v>
      </c>
      <c r="AR68" s="142">
        <f>SUM(D60:K60)</f>
        <v>0</v>
      </c>
      <c r="AS68" s="142">
        <f>SUM(D60:K60)</f>
        <v>0</v>
      </c>
      <c r="AT68" s="142">
        <f>SUM(D60:K60)</f>
        <v>0</v>
      </c>
      <c r="AU68" s="142">
        <f>SUM(D60:K60)</f>
        <v>0</v>
      </c>
      <c r="AV68" s="142">
        <f>SUM(D60:K60)</f>
        <v>0</v>
      </c>
      <c r="AW68" s="143">
        <f>SUM(D60:K60)</f>
        <v>0</v>
      </c>
      <c r="AX68" s="140">
        <f>SUM(E60:K60)</f>
        <v>0</v>
      </c>
      <c r="AY68" s="143">
        <f>SUM(F60:K60)</f>
        <v>0</v>
      </c>
      <c r="AZ68" s="143">
        <f>SUM(G60:K60)</f>
        <v>0</v>
      </c>
      <c r="BA68" s="143">
        <f>SUM(H60:K60)</f>
        <v>0</v>
      </c>
      <c r="BB68" s="143">
        <f>SUM(I60:K60)</f>
        <v>0</v>
      </c>
      <c r="BC68" s="143">
        <f>SUM(J60:K60)</f>
        <v>0</v>
      </c>
      <c r="BD68" s="142">
        <f>K60</f>
        <v>0</v>
      </c>
    </row>
    <row r="69" spans="1:56" s="29" customFormat="1" ht="5.25" customHeight="1">
      <c r="C69" s="156"/>
      <c r="D69" s="157"/>
      <c r="E69" s="157"/>
      <c r="F69" s="45"/>
      <c r="G69" s="46"/>
      <c r="Q69" s="160"/>
      <c r="R69" s="160"/>
      <c r="S69" s="160"/>
      <c r="T69" s="161"/>
      <c r="U69" s="161"/>
      <c r="V69" s="161"/>
      <c r="W69" s="161"/>
      <c r="X69" s="161"/>
      <c r="Y69" s="161"/>
      <c r="Z69" s="161"/>
      <c r="AA69" s="161"/>
      <c r="AB69" s="161"/>
      <c r="AC69" s="161"/>
      <c r="AD69" s="161"/>
      <c r="AE69" s="161"/>
      <c r="AF69" s="161"/>
      <c r="AG69" s="161"/>
      <c r="AH69" s="161"/>
      <c r="AI69" s="161"/>
      <c r="AJ69" s="162"/>
      <c r="AK69" s="163"/>
      <c r="AL69" s="163"/>
      <c r="AM69" s="163"/>
      <c r="AN69" s="163"/>
      <c r="AO69" s="163"/>
      <c r="AP69" s="163"/>
      <c r="AQ69" s="163"/>
      <c r="AR69" s="163"/>
      <c r="AS69" s="163"/>
      <c r="AT69" s="163"/>
      <c r="AU69" s="163"/>
      <c r="AV69" s="163"/>
      <c r="AW69" s="164"/>
      <c r="AX69" s="161"/>
      <c r="AY69" s="164"/>
      <c r="AZ69" s="164"/>
      <c r="BA69" s="164"/>
      <c r="BB69" s="164"/>
      <c r="BC69" s="164"/>
      <c r="BD69" s="163"/>
    </row>
    <row r="70" spans="1:56" s="29" customFormat="1" ht="14.25">
      <c r="B70" s="299" t="s">
        <v>114</v>
      </c>
      <c r="C70" s="299"/>
      <c r="D70" s="299"/>
      <c r="E70" s="299"/>
      <c r="F70" s="299"/>
      <c r="G70" s="299"/>
      <c r="H70" s="299"/>
      <c r="I70" s="299"/>
      <c r="J70" s="299"/>
      <c r="K70" s="299"/>
      <c r="L70" s="299"/>
      <c r="M70" s="299"/>
      <c r="Q70" s="160"/>
      <c r="R70" s="160"/>
      <c r="S70" s="160"/>
      <c r="T70" s="161"/>
      <c r="U70" s="161"/>
      <c r="V70" s="161"/>
      <c r="W70" s="161"/>
      <c r="X70" s="161"/>
      <c r="Y70" s="161"/>
      <c r="Z70" s="161"/>
      <c r="AA70" s="161"/>
      <c r="AB70" s="161"/>
      <c r="AC70" s="161"/>
      <c r="AD70" s="161"/>
      <c r="AE70" s="161"/>
      <c r="AF70" s="161"/>
      <c r="AG70" s="161"/>
      <c r="AH70" s="161"/>
      <c r="AI70" s="161"/>
      <c r="AJ70" s="162"/>
      <c r="AK70" s="163"/>
      <c r="AL70" s="163"/>
      <c r="AM70" s="163"/>
      <c r="AN70" s="163"/>
      <c r="AO70" s="163"/>
      <c r="AP70" s="163"/>
      <c r="AQ70" s="163"/>
      <c r="AR70" s="163"/>
      <c r="AS70" s="163"/>
      <c r="AT70" s="163"/>
      <c r="AU70" s="163"/>
      <c r="AV70" s="163"/>
      <c r="AW70" s="164"/>
      <c r="AX70" s="161"/>
      <c r="AY70" s="164"/>
      <c r="AZ70" s="164"/>
      <c r="BA70" s="164"/>
      <c r="BB70" s="164"/>
      <c r="BC70" s="164"/>
      <c r="BD70" s="163"/>
    </row>
    <row r="71" spans="1:56">
      <c r="A71" s="29"/>
      <c r="N71" s="29"/>
    </row>
    <row r="72" spans="1:56" ht="14.25">
      <c r="A72" s="29"/>
      <c r="B72" s="10" t="s">
        <v>83</v>
      </c>
      <c r="C72" s="2"/>
      <c r="D72" s="2"/>
      <c r="E72" s="2"/>
      <c r="F72" s="2"/>
      <c r="G72" s="2"/>
      <c r="H72" s="2"/>
      <c r="I72" s="2"/>
      <c r="J72" s="2"/>
      <c r="K72" s="2"/>
      <c r="L72" s="2"/>
      <c r="M72" s="2"/>
      <c r="N72" s="29"/>
    </row>
    <row r="73" spans="1:56" ht="5.25" customHeight="1">
      <c r="A73" s="29"/>
      <c r="C73" s="37"/>
      <c r="N73" s="29"/>
    </row>
    <row r="74" spans="1:56" ht="27" customHeight="1">
      <c r="A74" s="29"/>
      <c r="C74" s="329" t="s">
        <v>109</v>
      </c>
      <c r="D74" s="329"/>
      <c r="E74" s="329"/>
      <c r="F74" s="329"/>
      <c r="G74" s="329"/>
      <c r="H74" s="329"/>
      <c r="I74" s="329"/>
      <c r="J74" s="329"/>
      <c r="K74" s="329"/>
      <c r="L74" s="329"/>
      <c r="M74" s="329"/>
      <c r="N74" s="29"/>
    </row>
    <row r="75" spans="1:56" ht="5.25" customHeight="1">
      <c r="A75" s="29"/>
      <c r="I75" s="43"/>
      <c r="J75" s="43"/>
      <c r="N75" s="29"/>
    </row>
    <row r="76" spans="1:56" ht="14.25" thickBot="1">
      <c r="A76" s="29"/>
      <c r="C76" s="312" t="s">
        <v>18</v>
      </c>
      <c r="D76" s="313"/>
      <c r="E76" s="313"/>
      <c r="F76" s="314"/>
      <c r="G76" s="7">
        <v>2016</v>
      </c>
      <c r="H76" s="35">
        <v>2017</v>
      </c>
      <c r="I76" s="35">
        <v>2018</v>
      </c>
      <c r="J76" s="35">
        <v>2019</v>
      </c>
      <c r="K76" s="7">
        <v>2020</v>
      </c>
      <c r="L76" s="35" t="s">
        <v>46</v>
      </c>
      <c r="M76" s="7">
        <v>2030</v>
      </c>
      <c r="N76" s="29"/>
    </row>
    <row r="77" spans="1:56" ht="15" thickTop="1" thickBot="1">
      <c r="A77" s="29"/>
      <c r="C77" s="303" t="str">
        <f>"供給量["&amp;調査票!D10&amp;"/年]"</f>
        <v>供給量[単位/年]</v>
      </c>
      <c r="D77" s="304"/>
      <c r="E77" s="304"/>
      <c r="F77" s="305"/>
      <c r="G77" s="291"/>
      <c r="H77" s="290">
        <f>G77+(K77-G77)/4*1</f>
        <v>0</v>
      </c>
      <c r="I77" s="127">
        <f>G77+(K77-G77)/4*2</f>
        <v>0</v>
      </c>
      <c r="J77" s="128">
        <f>G77+(K77-G77)/4*3</f>
        <v>0</v>
      </c>
      <c r="K77" s="100">
        <f>G77</f>
        <v>0</v>
      </c>
      <c r="L77" s="99" t="s">
        <v>41</v>
      </c>
      <c r="M77" s="100">
        <f>K77</f>
        <v>0</v>
      </c>
      <c r="N77" s="29"/>
    </row>
    <row r="78" spans="1:56" s="29" customFormat="1" ht="5.25" customHeight="1">
      <c r="C78" s="47"/>
      <c r="D78" s="50">
        <v>1</v>
      </c>
      <c r="E78" s="50">
        <v>2</v>
      </c>
      <c r="F78" s="50">
        <v>3</v>
      </c>
      <c r="G78" s="50">
        <v>4</v>
      </c>
      <c r="H78" s="50">
        <v>5</v>
      </c>
      <c r="I78" s="50">
        <v>6</v>
      </c>
      <c r="J78" s="50">
        <v>7</v>
      </c>
      <c r="K78" s="50">
        <v>8</v>
      </c>
      <c r="L78" s="50">
        <v>9</v>
      </c>
      <c r="M78" s="50">
        <v>10</v>
      </c>
    </row>
    <row r="79" spans="1:56" ht="14.1" customHeight="1">
      <c r="A79" s="29"/>
      <c r="C79" s="60" t="s">
        <v>87</v>
      </c>
      <c r="N79" s="29"/>
    </row>
    <row r="80" spans="1:56" ht="5.25" customHeight="1" thickBot="1">
      <c r="A80" s="29"/>
      <c r="N80" s="29"/>
    </row>
    <row r="81" spans="1:56">
      <c r="A81" s="29"/>
      <c r="C81" s="316" t="s">
        <v>31</v>
      </c>
      <c r="D81" s="317"/>
      <c r="E81" s="317"/>
      <c r="F81" s="317"/>
      <c r="G81" s="317"/>
      <c r="H81" s="317"/>
      <c r="I81" s="317"/>
      <c r="J81" s="317"/>
      <c r="K81" s="317"/>
      <c r="L81" s="318"/>
      <c r="N81" s="29"/>
    </row>
    <row r="82" spans="1:56" hidden="1">
      <c r="A82" s="29"/>
      <c r="C82" s="319"/>
      <c r="D82" s="320"/>
      <c r="E82" s="320"/>
      <c r="F82" s="320"/>
      <c r="G82" s="320"/>
      <c r="H82" s="320"/>
      <c r="I82" s="320"/>
      <c r="J82" s="320"/>
      <c r="K82" s="320"/>
      <c r="L82" s="321"/>
      <c r="N82" s="29"/>
    </row>
    <row r="83" spans="1:56" ht="14.25" thickBot="1">
      <c r="A83" s="29"/>
      <c r="C83" s="322"/>
      <c r="D83" s="323"/>
      <c r="E83" s="323"/>
      <c r="F83" s="323"/>
      <c r="G83" s="323"/>
      <c r="H83" s="323"/>
      <c r="I83" s="323"/>
      <c r="J83" s="323"/>
      <c r="K83" s="323"/>
      <c r="L83" s="324"/>
      <c r="N83" s="29"/>
      <c r="Q83" s="9">
        <v>2030</v>
      </c>
      <c r="AK83" s="9">
        <v>2020</v>
      </c>
    </row>
    <row r="84" spans="1:56" ht="5.25" customHeight="1">
      <c r="A84" s="29"/>
      <c r="C84" s="51"/>
      <c r="D84" s="52">
        <f t="shared" ref="D84:M84" si="2">$K$77+($M$77-$K$77)/$M$78*D78</f>
        <v>0</v>
      </c>
      <c r="E84" s="52">
        <f t="shared" si="2"/>
        <v>0</v>
      </c>
      <c r="F84" s="52">
        <f t="shared" si="2"/>
        <v>0</v>
      </c>
      <c r="G84" s="52">
        <f t="shared" si="2"/>
        <v>0</v>
      </c>
      <c r="H84" s="52">
        <f t="shared" si="2"/>
        <v>0</v>
      </c>
      <c r="I84" s="52">
        <f t="shared" si="2"/>
        <v>0</v>
      </c>
      <c r="J84" s="52">
        <f t="shared" si="2"/>
        <v>0</v>
      </c>
      <c r="K84" s="52">
        <f t="shared" si="2"/>
        <v>0</v>
      </c>
      <c r="L84" s="52">
        <f t="shared" si="2"/>
        <v>0</v>
      </c>
      <c r="M84" s="52">
        <f t="shared" si="2"/>
        <v>0</v>
      </c>
      <c r="N84" s="29"/>
    </row>
    <row r="85" spans="1:56" ht="14.25" thickBot="1">
      <c r="A85" s="29"/>
      <c r="C85" s="8" t="s">
        <v>18</v>
      </c>
      <c r="D85" s="18">
        <v>2020</v>
      </c>
      <c r="E85" s="18">
        <v>2030</v>
      </c>
      <c r="F85" s="48"/>
      <c r="G85" s="48"/>
      <c r="H85" s="48"/>
      <c r="I85" s="48"/>
      <c r="J85" s="48"/>
      <c r="K85" s="48"/>
      <c r="L85" s="48"/>
      <c r="N85" s="29"/>
      <c r="Q85" s="138">
        <v>20</v>
      </c>
      <c r="R85" s="138">
        <v>19</v>
      </c>
      <c r="S85" s="138">
        <v>18</v>
      </c>
      <c r="T85" s="138">
        <v>17</v>
      </c>
      <c r="U85" s="138">
        <v>16</v>
      </c>
      <c r="V85" s="138">
        <v>15</v>
      </c>
      <c r="W85" s="138">
        <v>14</v>
      </c>
      <c r="X85" s="138">
        <v>13</v>
      </c>
      <c r="Y85" s="138">
        <v>12</v>
      </c>
      <c r="Z85" s="138">
        <v>11</v>
      </c>
      <c r="AA85" s="138">
        <v>10</v>
      </c>
      <c r="AB85" s="138">
        <v>9</v>
      </c>
      <c r="AC85" s="138">
        <v>8</v>
      </c>
      <c r="AD85" s="138">
        <v>7</v>
      </c>
      <c r="AE85" s="138">
        <v>6</v>
      </c>
      <c r="AF85" s="138">
        <v>5</v>
      </c>
      <c r="AG85" s="138">
        <v>4</v>
      </c>
      <c r="AH85" s="138">
        <v>3</v>
      </c>
      <c r="AI85" s="138">
        <v>2</v>
      </c>
      <c r="AJ85" s="138">
        <v>1</v>
      </c>
      <c r="AK85" s="138">
        <v>20</v>
      </c>
      <c r="AL85" s="138">
        <v>19</v>
      </c>
      <c r="AM85" s="138">
        <v>18</v>
      </c>
      <c r="AN85" s="138">
        <v>17</v>
      </c>
      <c r="AO85" s="138">
        <v>16</v>
      </c>
      <c r="AP85" s="138">
        <v>15</v>
      </c>
      <c r="AQ85" s="138">
        <v>14</v>
      </c>
      <c r="AR85" s="138">
        <v>13</v>
      </c>
      <c r="AS85" s="138">
        <v>12</v>
      </c>
      <c r="AT85" s="138">
        <v>11</v>
      </c>
      <c r="AU85" s="138">
        <v>10</v>
      </c>
      <c r="AV85" s="138">
        <v>9</v>
      </c>
      <c r="AW85" s="138">
        <v>8</v>
      </c>
      <c r="AX85" s="138">
        <v>7</v>
      </c>
      <c r="AY85" s="138">
        <v>6</v>
      </c>
      <c r="AZ85" s="138">
        <v>5</v>
      </c>
      <c r="BA85" s="138">
        <v>4</v>
      </c>
      <c r="BB85" s="138">
        <v>3</v>
      </c>
      <c r="BC85" s="138">
        <v>2</v>
      </c>
      <c r="BD85" s="138">
        <v>1</v>
      </c>
    </row>
    <row r="86" spans="1:56" ht="15" thickTop="1" thickBot="1">
      <c r="A86" s="29"/>
      <c r="C86" s="124" t="str">
        <f>"累積導入量["&amp;調査票!D10&amp;"]"</f>
        <v>累積導入量[単位]</v>
      </c>
      <c r="D86" s="125">
        <f>IF(OR(調査票!$E$14="バイオエタノール",調査票!$E$14="バイオディーゼル",DBCS(調査票!$D$10)="ｋＷｈ"),K77,IF(ISERROR(HLOOKUP(調査票!$E$13,導入量!AK85:BD86,2,FALSE)=TRUE),0,HLOOKUP(調査票!$E$13,導入量!AK85:BD86,2,FALSE)))</f>
        <v>0</v>
      </c>
      <c r="E86" s="126">
        <f>IF(OR(調査票!$E$14="バイオエタノール",調査票!$E$14="バイオディーゼル",DBCS(調査票!$D$10)="ｋＷｈ"),M77,IF(ISERROR(HLOOKUP(調査票!$E$13,導入量!Q85:AJ86,2,FALSE)=TRUE),0,HLOOKUP(調査票!$E$13,導入量!Q85:AJ86,2,FALSE)))</f>
        <v>0</v>
      </c>
      <c r="F86" s="97" t="s">
        <v>68</v>
      </c>
      <c r="G86" s="48"/>
      <c r="H86" s="48"/>
      <c r="I86" s="48"/>
      <c r="J86" s="48"/>
      <c r="K86" s="48"/>
      <c r="L86" s="48"/>
      <c r="N86" s="29"/>
      <c r="Q86" s="142">
        <f>SUM(D77:K77,D84:M84)</f>
        <v>0</v>
      </c>
      <c r="R86" s="142">
        <f>SUM(D77:K77,D84:M84)</f>
        <v>0</v>
      </c>
      <c r="S86" s="142">
        <f>SUM(D77:K77,D84:M84)</f>
        <v>0</v>
      </c>
      <c r="T86" s="143">
        <f>SUM(E77:K77,D84:M84)</f>
        <v>0</v>
      </c>
      <c r="U86" s="143">
        <f>SUM(F77:K77,D84:M84)</f>
        <v>0</v>
      </c>
      <c r="V86" s="143">
        <f>SUM(G77:K77,D84:M84)</f>
        <v>0</v>
      </c>
      <c r="W86" s="143">
        <f>SUM(H77:K77,D84:M84)</f>
        <v>0</v>
      </c>
      <c r="X86" s="143">
        <f>SUM(I77:K77,D84:M84)</f>
        <v>0</v>
      </c>
      <c r="Y86" s="143">
        <f>SUM(J77:K77,D84:M84)</f>
        <v>0</v>
      </c>
      <c r="Z86" s="143">
        <f>SUM(K77,D84:M84)</f>
        <v>0</v>
      </c>
      <c r="AA86" s="140">
        <f>SUM(D84:M84)</f>
        <v>0</v>
      </c>
      <c r="AB86" s="140">
        <f>SUM(E84:M84)</f>
        <v>0</v>
      </c>
      <c r="AC86" s="140">
        <f>SUM(F84:M84)</f>
        <v>0</v>
      </c>
      <c r="AD86" s="140">
        <f>SUM(G84:M84)</f>
        <v>0</v>
      </c>
      <c r="AE86" s="140">
        <f>SUM(H84:M84)</f>
        <v>0</v>
      </c>
      <c r="AF86" s="140">
        <f>SUM(I84:M84)</f>
        <v>0</v>
      </c>
      <c r="AG86" s="140">
        <f>SUM(J84:M84)</f>
        <v>0</v>
      </c>
      <c r="AH86" s="140">
        <f>SUM(K84:M84)</f>
        <v>0</v>
      </c>
      <c r="AI86" s="140">
        <f>SUM(L84:M84)</f>
        <v>0</v>
      </c>
      <c r="AJ86" s="139">
        <f>M84</f>
        <v>0</v>
      </c>
      <c r="AK86" s="142">
        <f>SUM(D77:K77)</f>
        <v>0</v>
      </c>
      <c r="AL86" s="142">
        <f>SUM(D77:K77)</f>
        <v>0</v>
      </c>
      <c r="AM86" s="142">
        <f>SUM(D77:K77)</f>
        <v>0</v>
      </c>
      <c r="AN86" s="142">
        <f>SUM(D77:K77)</f>
        <v>0</v>
      </c>
      <c r="AO86" s="142">
        <f>SUM(D77:K77)</f>
        <v>0</v>
      </c>
      <c r="AP86" s="142">
        <f>SUM(D77:K77)</f>
        <v>0</v>
      </c>
      <c r="AQ86" s="142">
        <f>SUM(D77:K77)</f>
        <v>0</v>
      </c>
      <c r="AR86" s="142">
        <f>SUM(D77:K77)</f>
        <v>0</v>
      </c>
      <c r="AS86" s="142">
        <f>SUM(D77:K77)</f>
        <v>0</v>
      </c>
      <c r="AT86" s="142">
        <f>SUM(D77:K77)</f>
        <v>0</v>
      </c>
      <c r="AU86" s="142">
        <f>SUM(D77:K77)</f>
        <v>0</v>
      </c>
      <c r="AV86" s="142">
        <f>SUM(D77:K77)</f>
        <v>0</v>
      </c>
      <c r="AW86" s="143">
        <f>SUM(D77:K77)</f>
        <v>0</v>
      </c>
      <c r="AX86" s="140">
        <f>SUM(E77:K77)</f>
        <v>0</v>
      </c>
      <c r="AY86" s="143">
        <f>SUM(F77:K77)</f>
        <v>0</v>
      </c>
      <c r="AZ86" s="143">
        <f>SUM(G77:K77)</f>
        <v>0</v>
      </c>
      <c r="BA86" s="143">
        <f>SUM(H77:K77)</f>
        <v>0</v>
      </c>
      <c r="BB86" s="143">
        <f>SUM(I77:K77)</f>
        <v>0</v>
      </c>
      <c r="BC86" s="143">
        <f>SUM(J77:K77)</f>
        <v>0</v>
      </c>
      <c r="BD86" s="142">
        <f>K77</f>
        <v>0</v>
      </c>
    </row>
    <row r="87" spans="1:56" ht="5.25" customHeight="1">
      <c r="A87" s="29"/>
      <c r="C87" s="156"/>
      <c r="D87" s="157"/>
      <c r="E87" s="157"/>
      <c r="F87" s="97"/>
      <c r="G87" s="48"/>
      <c r="H87" s="48"/>
      <c r="I87" s="48"/>
      <c r="J87" s="48"/>
      <c r="K87" s="48"/>
      <c r="L87" s="48"/>
      <c r="N87" s="29"/>
      <c r="Q87" s="152"/>
      <c r="R87" s="152"/>
      <c r="S87" s="152"/>
      <c r="T87" s="153"/>
      <c r="U87" s="153"/>
      <c r="V87" s="153"/>
      <c r="W87" s="153"/>
      <c r="X87" s="153"/>
      <c r="Y87" s="153"/>
      <c r="Z87" s="153"/>
      <c r="AA87" s="154"/>
      <c r="AB87" s="154"/>
      <c r="AC87" s="154"/>
      <c r="AD87" s="154"/>
      <c r="AE87" s="154"/>
      <c r="AF87" s="154"/>
      <c r="AG87" s="154"/>
      <c r="AH87" s="154"/>
      <c r="AI87" s="154"/>
      <c r="AJ87" s="155"/>
      <c r="AK87" s="152"/>
      <c r="AL87" s="152"/>
      <c r="AM87" s="152"/>
      <c r="AN87" s="152"/>
      <c r="AO87" s="152"/>
      <c r="AP87" s="152"/>
      <c r="AQ87" s="152"/>
      <c r="AR87" s="152"/>
      <c r="AS87" s="152"/>
      <c r="AT87" s="152"/>
      <c r="AU87" s="152"/>
      <c r="AV87" s="152"/>
      <c r="AW87" s="153"/>
      <c r="AX87" s="154"/>
      <c r="AY87" s="153"/>
      <c r="AZ87" s="153"/>
      <c r="BA87" s="153"/>
      <c r="BB87" s="153"/>
      <c r="BC87" s="153"/>
      <c r="BD87" s="152"/>
    </row>
    <row r="88" spans="1:56" ht="14.25">
      <c r="A88" s="29"/>
      <c r="B88" s="299" t="s">
        <v>114</v>
      </c>
      <c r="C88" s="299"/>
      <c r="D88" s="299"/>
      <c r="E88" s="299"/>
      <c r="F88" s="299"/>
      <c r="G88" s="299"/>
      <c r="H88" s="299"/>
      <c r="I88" s="299"/>
      <c r="J88" s="299"/>
      <c r="K88" s="299"/>
      <c r="L88" s="299"/>
      <c r="M88" s="299"/>
      <c r="N88" s="29"/>
      <c r="Q88" s="152"/>
      <c r="R88" s="152"/>
      <c r="S88" s="152"/>
      <c r="T88" s="153"/>
      <c r="U88" s="153"/>
      <c r="V88" s="153"/>
      <c r="W88" s="153"/>
      <c r="X88" s="153"/>
      <c r="Y88" s="153"/>
      <c r="Z88" s="153"/>
      <c r="AA88" s="154"/>
      <c r="AB88" s="154"/>
      <c r="AC88" s="154"/>
      <c r="AD88" s="154"/>
      <c r="AE88" s="154"/>
      <c r="AF88" s="154"/>
      <c r="AG88" s="154"/>
      <c r="AH88" s="154"/>
      <c r="AI88" s="154"/>
      <c r="AJ88" s="155"/>
      <c r="AK88" s="152"/>
      <c r="AL88" s="152"/>
      <c r="AM88" s="152"/>
      <c r="AN88" s="152"/>
      <c r="AO88" s="152"/>
      <c r="AP88" s="152"/>
      <c r="AQ88" s="152"/>
      <c r="AR88" s="152"/>
      <c r="AS88" s="152"/>
      <c r="AT88" s="152"/>
      <c r="AU88" s="152"/>
      <c r="AV88" s="152"/>
      <c r="AW88" s="153"/>
      <c r="AX88" s="154"/>
      <c r="AY88" s="153"/>
      <c r="AZ88" s="153"/>
      <c r="BA88" s="153"/>
      <c r="BB88" s="153"/>
      <c r="BC88" s="153"/>
      <c r="BD88" s="152"/>
    </row>
    <row r="89" spans="1:56">
      <c r="A89" s="29"/>
      <c r="N89" s="29"/>
    </row>
    <row r="90" spans="1:56" hidden="1"/>
    <row r="91" spans="1:56" hidden="1"/>
    <row r="92" spans="1:56" hidden="1"/>
    <row r="93" spans="1:56" hidden="1"/>
    <row r="94" spans="1:56" hidden="1"/>
    <row r="95" spans="1:56" hidden="1"/>
    <row r="96" spans="1:5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spans="3:3" hidden="1"/>
    <row r="130" spans="3:3" hidden="1"/>
    <row r="131" spans="3:3" hidden="1"/>
    <row r="132" spans="3:3" hidden="1"/>
    <row r="133" spans="3:3" hidden="1"/>
    <row r="134" spans="3:3" hidden="1"/>
    <row r="135" spans="3:3" hidden="1"/>
    <row r="136" spans="3:3" hidden="1"/>
    <row r="137" spans="3:3" hidden="1"/>
    <row r="138" spans="3:3" hidden="1"/>
    <row r="139" spans="3:3" hidden="1"/>
    <row r="140" spans="3:3" hidden="1"/>
    <row r="141" spans="3:3" hidden="1"/>
    <row r="142" spans="3:3" hidden="1"/>
    <row r="143" spans="3:3" hidden="1">
      <c r="C143" s="44"/>
    </row>
    <row r="144" spans="3:3"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sheetData>
  <mergeCells count="17">
    <mergeCell ref="B1:M1"/>
    <mergeCell ref="C39:L41"/>
    <mergeCell ref="C63:L65"/>
    <mergeCell ref="C81:L83"/>
    <mergeCell ref="J3:K3"/>
    <mergeCell ref="C16:L18"/>
    <mergeCell ref="C20:E20"/>
    <mergeCell ref="C74:M74"/>
    <mergeCell ref="B46:M46"/>
    <mergeCell ref="B70:M70"/>
    <mergeCell ref="B88:M88"/>
    <mergeCell ref="C53:F53"/>
    <mergeCell ref="C54:F54"/>
    <mergeCell ref="C58:F58"/>
    <mergeCell ref="C59:F59"/>
    <mergeCell ref="C76:F76"/>
    <mergeCell ref="C77:F77"/>
  </mergeCells>
  <phoneticPr fontId="1"/>
  <conditionalFormatting sqref="A72:XFD75 A78:XFD89 A76:C77 G76:IV77">
    <cfRule type="expression" dxfId="11" priority="19" stopIfTrue="1">
      <formula>$J$3="B[フロー数（販売数）]"</formula>
    </cfRule>
    <cfRule type="expression" dxfId="10" priority="21" stopIfTrue="1">
      <formula>$J$3="A[ストック数]"</formula>
    </cfRule>
  </conditionalFormatting>
  <conditionalFormatting sqref="A48:XFD52 A55:XFD57 A53:C54 G53:IV54 A60:XFD70 A58:C59 G58:IV59">
    <cfRule type="expression" dxfId="9" priority="22" stopIfTrue="1">
      <formula>$J$3="C[供給数]"</formula>
    </cfRule>
    <cfRule type="expression" dxfId="8" priority="23" stopIfTrue="1">
      <formula>$J$3="A[ストック数]"</formula>
    </cfRule>
  </conditionalFormatting>
  <conditionalFormatting sqref="A24:XFD46">
    <cfRule type="expression" dxfId="7" priority="24" stopIfTrue="1">
      <formula>$J$3="C[供給数]"</formula>
    </cfRule>
    <cfRule type="expression" dxfId="6" priority="25" stopIfTrue="1">
      <formula>$J$3="B[フロー数（販売数）]"</formula>
    </cfRule>
  </conditionalFormatting>
  <hyperlinks>
    <hyperlink ref="B46:M46" location="削減原単位!A1" display="次のページへお進みください（クリックしてください）"/>
    <hyperlink ref="B70:M70" location="削減原単位!A1" display="次のページへお進みください（クリックしてください）"/>
    <hyperlink ref="B88:M88" location="削減原単位!A1" display="次のページへお進みください（クリックしてください）"/>
  </hyperlinks>
  <pageMargins left="0.71" right="0.71" top="0.75000000000000011" bottom="0.75000000000000011" header="0.31" footer="0.31"/>
  <pageSetup paperSize="9" scale="98" orientation="landscape" verticalDpi="200" r:id="rId1"/>
  <headerFooter>
    <oddFooter>&amp;C&amp;"ＭＳ Ｐゴシック,標準"&amp;K000000導入量記入・算出シート&amp;R&amp;"ＭＳ Ｐゴシック,標準"&amp;K000000&amp;P／&amp;N</oddFooter>
  </headerFooter>
  <rowBreaks count="2" manualBreakCount="2">
    <brk id="47" max="16383" man="1"/>
    <brk id="7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536"/>
  <sheetViews>
    <sheetView topLeftCell="A64" zoomScaleNormal="100" zoomScaleSheetLayoutView="100" workbookViewId="0">
      <selection activeCell="N85" sqref="N85"/>
    </sheetView>
  </sheetViews>
  <sheetFormatPr defaultColWidth="0" defaultRowHeight="13.5" zeroHeight="1"/>
  <cols>
    <col min="1" max="1" width="1.125" style="4" customWidth="1"/>
    <col min="2" max="2" width="1.625" style="4" customWidth="1"/>
    <col min="3" max="3" width="8" customWidth="1"/>
    <col min="4" max="4" width="11.5" customWidth="1"/>
    <col min="5" max="5" width="8.625" customWidth="1"/>
    <col min="6" max="6" width="12.5" customWidth="1"/>
    <col min="7" max="9" width="8.625" customWidth="1"/>
    <col min="10" max="10" width="5.75" customWidth="1"/>
    <col min="11" max="11" width="10.25" style="4" customWidth="1"/>
    <col min="12" max="14" width="8.625" style="9" customWidth="1"/>
    <col min="15" max="15" width="15" style="9" customWidth="1"/>
    <col min="16" max="16" width="1.625" style="4" customWidth="1"/>
    <col min="17" max="25" width="8.875" style="9" hidden="1" customWidth="1"/>
    <col min="26" max="16384" width="8.875" hidden="1"/>
  </cols>
  <sheetData>
    <row r="1" spans="1:25" s="4" customFormat="1" ht="17.25">
      <c r="A1" s="54"/>
      <c r="B1" s="388" t="s">
        <v>72</v>
      </c>
      <c r="C1" s="388"/>
      <c r="D1" s="388"/>
      <c r="E1" s="388"/>
      <c r="F1" s="388"/>
      <c r="G1" s="388"/>
      <c r="H1" s="388"/>
      <c r="I1" s="388"/>
      <c r="J1" s="388"/>
      <c r="K1" s="388"/>
      <c r="L1" s="388"/>
      <c r="M1" s="388"/>
      <c r="N1" s="388"/>
      <c r="O1" s="388"/>
      <c r="P1" s="75"/>
      <c r="Q1" s="9"/>
      <c r="R1" s="9"/>
      <c r="S1" s="9"/>
      <c r="T1" s="9"/>
      <c r="U1" s="9"/>
      <c r="V1" s="9"/>
      <c r="W1" s="9"/>
      <c r="X1" s="9"/>
      <c r="Y1" s="9"/>
    </row>
    <row r="2" spans="1:25" s="5" customFormat="1" ht="5.25" customHeight="1" thickBot="1">
      <c r="A2" s="73"/>
      <c r="B2" s="73"/>
      <c r="C2" s="73"/>
      <c r="D2" s="73"/>
      <c r="E2" s="73"/>
      <c r="F2" s="73"/>
      <c r="G2" s="73"/>
      <c r="H2" s="73"/>
      <c r="I2" s="73"/>
      <c r="J2" s="73"/>
      <c r="K2" s="73"/>
      <c r="L2" s="73"/>
      <c r="M2" s="73"/>
      <c r="N2" s="73"/>
      <c r="O2" s="73"/>
      <c r="P2" s="73"/>
    </row>
    <row r="3" spans="1:25" s="4" customFormat="1" ht="14.25" customHeight="1" thickBot="1">
      <c r="A3" s="29"/>
      <c r="B3" s="15" t="s">
        <v>207</v>
      </c>
      <c r="C3" s="16"/>
      <c r="D3" s="16"/>
      <c r="E3" s="16"/>
      <c r="F3" s="16"/>
      <c r="G3" s="16"/>
      <c r="H3" s="16"/>
      <c r="I3" s="398" t="str">
        <f>調査票!E18</f>
        <v>選択してください</v>
      </c>
      <c r="J3" s="399"/>
      <c r="K3" s="399"/>
      <c r="L3" s="400"/>
      <c r="M3" s="194"/>
      <c r="N3" s="194"/>
      <c r="O3" s="16"/>
      <c r="P3" s="29"/>
      <c r="Q3" s="9"/>
      <c r="R3" s="9"/>
      <c r="S3" s="9"/>
      <c r="T3" s="9"/>
      <c r="U3" s="9"/>
      <c r="V3" s="9"/>
      <c r="W3" s="9"/>
      <c r="X3" s="9"/>
      <c r="Y3" s="9"/>
    </row>
    <row r="4" spans="1:25" s="9" customFormat="1" ht="14.25" customHeight="1">
      <c r="A4" s="29"/>
      <c r="B4" s="17" t="s">
        <v>32</v>
      </c>
      <c r="C4" s="16"/>
      <c r="D4" s="16"/>
      <c r="E4" s="16"/>
      <c r="F4" s="16"/>
      <c r="G4" s="16"/>
      <c r="H4" s="16"/>
      <c r="I4" s="16"/>
      <c r="J4" s="16"/>
      <c r="K4" s="16"/>
      <c r="L4" s="16"/>
      <c r="M4" s="16"/>
      <c r="N4" s="16"/>
      <c r="O4" s="16"/>
      <c r="P4" s="29"/>
    </row>
    <row r="5" spans="1:25" s="9" customFormat="1" ht="5.25" customHeight="1">
      <c r="A5" s="29"/>
      <c r="B5" s="29"/>
      <c r="C5" s="29"/>
      <c r="D5" s="29"/>
      <c r="E5" s="29"/>
      <c r="F5" s="29"/>
      <c r="G5" s="29"/>
      <c r="H5" s="29"/>
      <c r="I5" s="29"/>
      <c r="J5" s="29"/>
      <c r="K5" s="29"/>
      <c r="L5" s="29"/>
      <c r="M5" s="29"/>
      <c r="N5" s="29"/>
      <c r="O5" s="29"/>
      <c r="P5" s="29"/>
    </row>
    <row r="6" spans="1:25" s="171" customFormat="1" ht="17.25" hidden="1">
      <c r="B6" s="172" t="s">
        <v>90</v>
      </c>
      <c r="C6" s="172"/>
      <c r="D6" s="172"/>
      <c r="E6" s="172"/>
      <c r="F6" s="173"/>
      <c r="G6" s="172"/>
      <c r="H6" s="172"/>
      <c r="I6" s="172"/>
      <c r="J6" s="172"/>
      <c r="K6" s="172"/>
      <c r="L6" s="172"/>
      <c r="M6" s="172"/>
      <c r="N6" s="172"/>
      <c r="O6" s="172"/>
    </row>
    <row r="7" spans="1:25" s="171" customFormat="1" ht="5.25" hidden="1" customHeight="1"/>
    <row r="8" spans="1:25" s="171" customFormat="1" hidden="1">
      <c r="C8" s="389" t="s">
        <v>15</v>
      </c>
      <c r="D8" s="391" t="s">
        <v>16</v>
      </c>
      <c r="E8" s="392"/>
      <c r="F8" s="393"/>
      <c r="H8" s="174"/>
      <c r="I8" s="174"/>
      <c r="J8" s="175" t="s">
        <v>29</v>
      </c>
      <c r="K8" s="394" t="str">
        <f>調査票!E14</f>
        <v>選択してください</v>
      </c>
      <c r="L8" s="395"/>
      <c r="M8" s="195"/>
      <c r="N8" s="195"/>
    </row>
    <row r="9" spans="1:25" s="171" customFormat="1" hidden="1">
      <c r="C9" s="390"/>
      <c r="D9" s="368"/>
      <c r="E9" s="369"/>
      <c r="F9" s="370"/>
      <c r="G9" s="176"/>
      <c r="H9" s="177"/>
      <c r="I9" s="178"/>
      <c r="J9" s="179" t="s">
        <v>26</v>
      </c>
      <c r="K9" s="371" t="e">
        <f>VLOOKUP(調査票!E14,C8:E21,2,FALSE)</f>
        <v>#N/A</v>
      </c>
      <c r="L9" s="372"/>
      <c r="M9" s="196"/>
      <c r="N9" s="196"/>
    </row>
    <row r="10" spans="1:25" s="171" customFormat="1" ht="16.5" hidden="1">
      <c r="C10" s="180" t="s">
        <v>4</v>
      </c>
      <c r="D10" s="181">
        <f>ROUND(0.55,2)</f>
        <v>0.55000000000000004</v>
      </c>
      <c r="E10" s="182" t="s">
        <v>13</v>
      </c>
      <c r="F10" s="167"/>
      <c r="G10" s="176"/>
      <c r="H10" s="174"/>
      <c r="I10" s="174"/>
      <c r="J10" s="175" t="s">
        <v>60</v>
      </c>
      <c r="K10" s="396" t="e">
        <f>IF(調査票!#REF!="同上", K8, 調査票!#REF!)</f>
        <v>#REF!</v>
      </c>
      <c r="L10" s="397"/>
      <c r="M10" s="197"/>
      <c r="N10" s="197"/>
    </row>
    <row r="11" spans="1:25" s="171" customFormat="1" ht="16.5" hidden="1">
      <c r="C11" s="167" t="s">
        <v>1</v>
      </c>
      <c r="D11" s="181">
        <f>ROUND(44.8*0.0136*44/12,2)</f>
        <v>2.23</v>
      </c>
      <c r="E11" s="183" t="s">
        <v>14</v>
      </c>
      <c r="F11" s="167"/>
      <c r="G11" s="176"/>
      <c r="H11" s="373" t="s">
        <v>26</v>
      </c>
      <c r="I11" s="374"/>
      <c r="J11" s="375"/>
      <c r="K11" s="371" t="e">
        <f>IF(K8=K10, K9, VLOOKUP(調査票!#REF!,C8:E21,2,FALSE))</f>
        <v>#REF!</v>
      </c>
      <c r="L11" s="372"/>
      <c r="M11" s="196"/>
      <c r="N11" s="196"/>
    </row>
    <row r="12" spans="1:25" s="171" customFormat="1" hidden="1">
      <c r="C12" s="167" t="s">
        <v>25</v>
      </c>
      <c r="D12" s="181">
        <f>ROUND(50.8*0.0161*44/12,2)</f>
        <v>3</v>
      </c>
      <c r="E12" s="183" t="s">
        <v>10</v>
      </c>
      <c r="F12" s="167"/>
      <c r="H12" s="401" t="s">
        <v>61</v>
      </c>
      <c r="I12" s="402"/>
      <c r="J12" s="403"/>
      <c r="K12" s="394" t="e">
        <f>IF(調査票!#REF!="同上", K8, 調査票!#REF!)</f>
        <v>#REF!</v>
      </c>
      <c r="L12" s="395"/>
      <c r="M12" s="195"/>
      <c r="N12" s="195"/>
    </row>
    <row r="13" spans="1:25" s="171" customFormat="1" ht="16.5" hidden="1">
      <c r="C13" s="167" t="s">
        <v>2</v>
      </c>
      <c r="D13" s="184">
        <f>ROUND(36.7*0.0185*44/12,2)</f>
        <v>2.4900000000000002</v>
      </c>
      <c r="E13" s="183" t="s">
        <v>11</v>
      </c>
      <c r="F13" s="167"/>
      <c r="H13" s="373" t="s">
        <v>26</v>
      </c>
      <c r="I13" s="374"/>
      <c r="J13" s="375"/>
      <c r="K13" s="371" t="e">
        <f>IF(K8=K12, K9, VLOOKUP(調査票!#REF!,C8:E21,2,FALSE))</f>
        <v>#REF!</v>
      </c>
      <c r="L13" s="372"/>
      <c r="M13" s="196"/>
      <c r="N13" s="196"/>
    </row>
    <row r="14" spans="1:25" s="171" customFormat="1" ht="16.5" hidden="1">
      <c r="C14" s="167" t="s">
        <v>3</v>
      </c>
      <c r="D14" s="185">
        <f>ROUND(39.1*0.0189*44/12,2)</f>
        <v>2.71</v>
      </c>
      <c r="E14" s="183" t="s">
        <v>11</v>
      </c>
      <c r="F14" s="167"/>
    </row>
    <row r="15" spans="1:25" s="171" customFormat="1" ht="16.5" hidden="1">
      <c r="C15" s="167" t="s">
        <v>5</v>
      </c>
      <c r="D15" s="185">
        <f>ROUND(41.9*0.0195*44/12,2)</f>
        <v>3</v>
      </c>
      <c r="E15" s="183" t="s">
        <v>11</v>
      </c>
      <c r="F15" s="167"/>
    </row>
    <row r="16" spans="1:25" s="171" customFormat="1" ht="16.5" hidden="1">
      <c r="C16" s="167" t="s">
        <v>6</v>
      </c>
      <c r="D16" s="184">
        <f>ROUND(34.6*0.0183*44/12,2)</f>
        <v>2.3199999999999998</v>
      </c>
      <c r="E16" s="183" t="s">
        <v>11</v>
      </c>
      <c r="F16" s="167"/>
    </row>
    <row r="17" spans="1:25" s="171" customFormat="1" ht="16.5" hidden="1">
      <c r="C17" s="167" t="s">
        <v>7</v>
      </c>
      <c r="D17" s="186">
        <f>ROUND(37.7*0.0187*44/12,2)</f>
        <v>2.58</v>
      </c>
      <c r="E17" s="182" t="s">
        <v>65</v>
      </c>
      <c r="F17" s="174"/>
    </row>
    <row r="18" spans="1:25" s="171" customFormat="1" ht="16.5" hidden="1">
      <c r="C18" s="180" t="s">
        <v>64</v>
      </c>
      <c r="D18" s="184">
        <f>D16/2</f>
        <v>1.1599999999999999</v>
      </c>
      <c r="E18" s="182" t="s">
        <v>11</v>
      </c>
      <c r="F18" s="183"/>
    </row>
    <row r="19" spans="1:25" s="171" customFormat="1" ht="16.5" hidden="1">
      <c r="C19" s="180" t="s">
        <v>95</v>
      </c>
      <c r="D19" s="184">
        <f>D17/2</f>
        <v>1.29</v>
      </c>
      <c r="E19" s="182" t="s">
        <v>11</v>
      </c>
      <c r="F19" s="187"/>
    </row>
    <row r="20" spans="1:25" s="171" customFormat="1" ht="16.5" hidden="1">
      <c r="C20" s="180" t="s">
        <v>66</v>
      </c>
      <c r="D20" s="184"/>
      <c r="E20" s="188" t="s">
        <v>12</v>
      </c>
      <c r="F20" s="187"/>
    </row>
    <row r="21" spans="1:25" s="171" customFormat="1" hidden="1">
      <c r="C21" s="167" t="s">
        <v>8</v>
      </c>
      <c r="D21" s="368"/>
      <c r="E21" s="369"/>
      <c r="F21" s="370"/>
    </row>
    <row r="22" spans="1:25" s="9" customFormat="1" hidden="1">
      <c r="A22" s="29"/>
      <c r="B22" s="29"/>
      <c r="C22" s="29"/>
      <c r="D22" s="29"/>
      <c r="E22" s="29"/>
      <c r="F22" s="29"/>
      <c r="G22" s="29"/>
      <c r="H22" s="29"/>
      <c r="I22" s="29"/>
      <c r="J22" s="29"/>
      <c r="K22" s="29"/>
      <c r="L22" s="29"/>
      <c r="M22" s="29"/>
      <c r="N22" s="29"/>
      <c r="O22" s="29"/>
      <c r="P22" s="29"/>
    </row>
    <row r="23" spans="1:25" s="29" customFormat="1" ht="17.25" hidden="1">
      <c r="B23" s="92" t="s">
        <v>91</v>
      </c>
      <c r="C23" s="92"/>
      <c r="D23" s="92"/>
      <c r="E23" s="92"/>
      <c r="F23" s="93"/>
      <c r="G23" s="92"/>
      <c r="H23" s="92"/>
      <c r="I23" s="92"/>
      <c r="J23" s="92"/>
      <c r="K23" s="92"/>
      <c r="L23" s="92"/>
      <c r="M23" s="92"/>
      <c r="N23" s="92"/>
      <c r="O23" s="92"/>
    </row>
    <row r="24" spans="1:25" s="9" customFormat="1" ht="5.25" hidden="1" customHeight="1">
      <c r="A24" s="29"/>
      <c r="B24" s="29"/>
      <c r="C24" s="29"/>
      <c r="D24" s="29"/>
      <c r="E24" s="29"/>
      <c r="F24" s="29"/>
      <c r="G24" s="29"/>
      <c r="H24" s="29"/>
      <c r="I24" s="29"/>
      <c r="J24" s="29"/>
      <c r="K24" s="29"/>
      <c r="L24" s="29"/>
      <c r="M24" s="29"/>
      <c r="N24" s="29"/>
      <c r="O24" s="29"/>
      <c r="P24" s="29"/>
    </row>
    <row r="25" spans="1:25" s="4" customFormat="1">
      <c r="A25" s="29"/>
      <c r="B25" s="19" t="s">
        <v>88</v>
      </c>
      <c r="C25" s="12"/>
      <c r="D25" s="12"/>
      <c r="E25" s="12"/>
      <c r="F25" s="12"/>
      <c r="G25" s="12"/>
      <c r="H25" s="12"/>
      <c r="I25" s="12"/>
      <c r="J25" s="12"/>
      <c r="K25" s="12"/>
      <c r="L25" s="12"/>
      <c r="M25" s="12"/>
      <c r="N25" s="12"/>
      <c r="O25" s="12"/>
      <c r="P25" s="29"/>
      <c r="Q25" s="9"/>
      <c r="R25" s="9"/>
      <c r="S25" s="9"/>
      <c r="T25" s="9"/>
      <c r="U25" s="9"/>
      <c r="V25" s="9"/>
      <c r="W25" s="9"/>
      <c r="X25" s="9"/>
      <c r="Y25" s="9"/>
    </row>
    <row r="26" spans="1:25" s="4" customFormat="1" ht="15" customHeight="1" thickBot="1">
      <c r="A26" s="29"/>
      <c r="B26" s="29"/>
      <c r="C26" s="74"/>
      <c r="D26" s="29"/>
      <c r="E26" s="29"/>
      <c r="F26" s="29"/>
      <c r="G26" s="29"/>
      <c r="H26" s="29"/>
      <c r="I26" s="29"/>
      <c r="J26" s="29"/>
      <c r="K26" s="29"/>
      <c r="L26" s="29"/>
      <c r="M26" s="29"/>
      <c r="N26" s="29"/>
      <c r="O26" s="29"/>
      <c r="P26" s="29"/>
      <c r="Q26" s="9"/>
      <c r="R26" s="9"/>
      <c r="S26" s="9"/>
      <c r="T26" s="9"/>
      <c r="U26" s="9"/>
      <c r="V26" s="9"/>
      <c r="W26" s="9"/>
      <c r="X26" s="9"/>
      <c r="Y26" s="9"/>
    </row>
    <row r="27" spans="1:25" s="4" customFormat="1" ht="96.75" customHeight="1" thickBot="1">
      <c r="A27" s="29"/>
      <c r="B27" s="29"/>
      <c r="C27" s="364" t="s">
        <v>162</v>
      </c>
      <c r="D27" s="365"/>
      <c r="E27" s="365"/>
      <c r="F27" s="379"/>
      <c r="G27" s="380" t="s">
        <v>214</v>
      </c>
      <c r="H27" s="381"/>
      <c r="I27" s="382"/>
      <c r="J27" s="380" t="s">
        <v>163</v>
      </c>
      <c r="K27" s="381"/>
      <c r="L27" s="383" t="s">
        <v>164</v>
      </c>
      <c r="M27" s="384"/>
      <c r="N27" s="385"/>
      <c r="O27" s="29"/>
      <c r="P27" s="29"/>
      <c r="Q27" s="9"/>
      <c r="R27" s="9"/>
      <c r="S27" s="9"/>
      <c r="T27" s="9"/>
      <c r="U27" s="9"/>
      <c r="V27" s="9"/>
      <c r="W27" s="9"/>
      <c r="X27" s="9"/>
      <c r="Y27" s="9"/>
    </row>
    <row r="28" spans="1:25" s="9" customFormat="1" ht="21.75" customHeight="1">
      <c r="A28" s="29"/>
      <c r="B28" s="29"/>
      <c r="C28" s="74"/>
      <c r="D28" s="74"/>
      <c r="E28" s="29"/>
      <c r="F28" s="29"/>
      <c r="G28" s="29"/>
      <c r="H28" s="29"/>
      <c r="I28" s="29"/>
      <c r="J28" s="29"/>
      <c r="K28" s="29"/>
      <c r="L28" s="29"/>
      <c r="M28" s="29"/>
      <c r="N28" s="29"/>
      <c r="O28" s="29"/>
      <c r="P28" s="29"/>
    </row>
    <row r="29" spans="1:25" s="9" customFormat="1" ht="17.25" customHeight="1">
      <c r="A29" s="29"/>
      <c r="B29" s="29"/>
      <c r="C29" s="336" t="s">
        <v>15</v>
      </c>
      <c r="D29" s="338"/>
      <c r="E29" s="336" t="s">
        <v>144</v>
      </c>
      <c r="F29" s="338"/>
      <c r="G29" s="349" t="s">
        <v>161</v>
      </c>
      <c r="H29" s="350"/>
      <c r="I29" s="350"/>
      <c r="J29" s="351" t="s">
        <v>145</v>
      </c>
      <c r="K29" s="352"/>
      <c r="L29" s="330" t="s">
        <v>146</v>
      </c>
      <c r="M29" s="331"/>
      <c r="N29" s="331"/>
      <c r="O29" s="332"/>
      <c r="P29" s="29"/>
    </row>
    <row r="30" spans="1:25" s="9" customFormat="1" ht="17.25" customHeight="1" thickBot="1">
      <c r="A30" s="29"/>
      <c r="B30" s="29"/>
      <c r="C30" s="386"/>
      <c r="D30" s="387"/>
      <c r="E30" s="348"/>
      <c r="F30" s="341"/>
      <c r="G30" s="198">
        <v>2016</v>
      </c>
      <c r="H30" s="198">
        <v>2020</v>
      </c>
      <c r="I30" s="199">
        <v>2030</v>
      </c>
      <c r="J30" s="353"/>
      <c r="K30" s="354"/>
      <c r="L30" s="200">
        <v>2016</v>
      </c>
      <c r="M30" s="200">
        <v>2020</v>
      </c>
      <c r="N30" s="201">
        <v>2030</v>
      </c>
      <c r="O30" s="202"/>
      <c r="P30" s="29"/>
    </row>
    <row r="31" spans="1:25" s="9" customFormat="1" ht="17.25" customHeight="1" thickTop="1">
      <c r="A31" s="29"/>
      <c r="B31" s="29"/>
      <c r="C31" s="203" t="s">
        <v>4</v>
      </c>
      <c r="D31" s="204"/>
      <c r="E31" s="205">
        <v>0</v>
      </c>
      <c r="F31" s="206" t="str">
        <f>"kWh/年/"&amp;調査票!D10&amp;""</f>
        <v>kWh/年/単位</v>
      </c>
      <c r="G31" s="276">
        <v>0</v>
      </c>
      <c r="H31" s="277">
        <f>G31</f>
        <v>0</v>
      </c>
      <c r="I31" s="278">
        <f t="shared" ref="I31:I44" si="0">H31</f>
        <v>0</v>
      </c>
      <c r="J31" s="208">
        <f>ROUND(0.55,2)</f>
        <v>0.55000000000000004</v>
      </c>
      <c r="K31" s="209" t="s">
        <v>147</v>
      </c>
      <c r="L31" s="210">
        <f>$E31*G31*$J31</f>
        <v>0</v>
      </c>
      <c r="M31" s="210">
        <f>$E31*H31*$J31</f>
        <v>0</v>
      </c>
      <c r="N31" s="210">
        <f>$E31*I31*$J31</f>
        <v>0</v>
      </c>
      <c r="O31" s="211" t="str">
        <f>"kgCO2/年/"&amp;調査票!D10&amp;""</f>
        <v>kgCO2/年/単位</v>
      </c>
      <c r="P31" s="29"/>
    </row>
    <row r="32" spans="1:25" s="9" customFormat="1" ht="17.25" customHeight="1">
      <c r="A32" s="29"/>
      <c r="B32" s="29"/>
      <c r="C32" s="26" t="s">
        <v>1</v>
      </c>
      <c r="D32" s="27"/>
      <c r="E32" s="212">
        <v>0</v>
      </c>
      <c r="F32" s="213" t="str">
        <f>"N㎥/年/"&amp;調査票!D10&amp;""</f>
        <v>N㎥/年/単位</v>
      </c>
      <c r="G32" s="279">
        <v>0</v>
      </c>
      <c r="H32" s="280">
        <f t="shared" ref="H32:H44" si="1">G32</f>
        <v>0</v>
      </c>
      <c r="I32" s="281">
        <f t="shared" si="0"/>
        <v>0</v>
      </c>
      <c r="J32" s="215">
        <f>ROUND(44.8*0.0136*44/12,2)</f>
        <v>2.23</v>
      </c>
      <c r="K32" s="213" t="s">
        <v>148</v>
      </c>
      <c r="L32" s="210">
        <f t="shared" ref="L32:L44" si="2">$E32*G32*$J32</f>
        <v>0</v>
      </c>
      <c r="M32" s="210">
        <f t="shared" ref="M32:M44" si="3">$E32*H32*$J32</f>
        <v>0</v>
      </c>
      <c r="N32" s="210">
        <f t="shared" ref="N32:N44" si="4">$E32*I32*$J32</f>
        <v>0</v>
      </c>
      <c r="O32" s="216" t="str">
        <f>"kgCO2/年/"&amp;調査票!D10&amp;""</f>
        <v>kgCO2/年/単位</v>
      </c>
      <c r="P32" s="29"/>
    </row>
    <row r="33" spans="1:16" s="9" customFormat="1" ht="17.25" customHeight="1">
      <c r="A33" s="29"/>
      <c r="B33" s="29"/>
      <c r="C33" s="26" t="s">
        <v>149</v>
      </c>
      <c r="D33" s="27"/>
      <c r="E33" s="212">
        <v>0</v>
      </c>
      <c r="F33" s="213" t="str">
        <f>"kg/年/"&amp;調査票!D10&amp;""</f>
        <v>kg/年/単位</v>
      </c>
      <c r="G33" s="279">
        <v>0</v>
      </c>
      <c r="H33" s="280">
        <f t="shared" si="1"/>
        <v>0</v>
      </c>
      <c r="I33" s="281">
        <f t="shared" si="0"/>
        <v>0</v>
      </c>
      <c r="J33" s="215">
        <v>2.33</v>
      </c>
      <c r="K33" s="213" t="s">
        <v>150</v>
      </c>
      <c r="L33" s="210">
        <f t="shared" si="2"/>
        <v>0</v>
      </c>
      <c r="M33" s="210">
        <f t="shared" si="3"/>
        <v>0</v>
      </c>
      <c r="N33" s="210">
        <f t="shared" si="4"/>
        <v>0</v>
      </c>
      <c r="O33" s="216" t="str">
        <f>"kgCO2/年/"&amp;調査票!D10&amp;""</f>
        <v>kgCO2/年/単位</v>
      </c>
      <c r="P33" s="29"/>
    </row>
    <row r="34" spans="1:16" s="9" customFormat="1" ht="17.25" customHeight="1">
      <c r="A34" s="29"/>
      <c r="B34" s="29"/>
      <c r="C34" s="26" t="s">
        <v>151</v>
      </c>
      <c r="D34" s="27"/>
      <c r="E34" s="212">
        <v>0</v>
      </c>
      <c r="F34" s="213" t="str">
        <f>"kg/年/"&amp;調査票!D10&amp;""</f>
        <v>kg/年/単位</v>
      </c>
      <c r="G34" s="279">
        <v>0</v>
      </c>
      <c r="H34" s="280">
        <f t="shared" si="1"/>
        <v>0</v>
      </c>
      <c r="I34" s="281">
        <f t="shared" si="0"/>
        <v>0</v>
      </c>
      <c r="J34" s="215">
        <f>ROUND(50.8*0.0161*44/12,2)</f>
        <v>3</v>
      </c>
      <c r="K34" s="213" t="s">
        <v>150</v>
      </c>
      <c r="L34" s="210">
        <f t="shared" si="2"/>
        <v>0</v>
      </c>
      <c r="M34" s="210">
        <f t="shared" si="3"/>
        <v>0</v>
      </c>
      <c r="N34" s="210">
        <f t="shared" si="4"/>
        <v>0</v>
      </c>
      <c r="O34" s="216" t="str">
        <f>"kgCO2/年/"&amp;調査票!D10&amp;""</f>
        <v>kgCO2/年/単位</v>
      </c>
      <c r="P34" s="29"/>
    </row>
    <row r="35" spans="1:16" s="9" customFormat="1" ht="17.25" customHeight="1">
      <c r="A35" s="29"/>
      <c r="B35" s="29"/>
      <c r="C35" s="26" t="s">
        <v>152</v>
      </c>
      <c r="D35" s="27"/>
      <c r="E35" s="212">
        <v>0</v>
      </c>
      <c r="F35" s="213" t="str">
        <f>"kg/年/"&amp;調査票!D10&amp;""</f>
        <v>kg/年/単位</v>
      </c>
      <c r="G35" s="279">
        <v>0</v>
      </c>
      <c r="H35" s="280">
        <f t="shared" si="1"/>
        <v>0</v>
      </c>
      <c r="I35" s="281">
        <f t="shared" si="0"/>
        <v>0</v>
      </c>
      <c r="J35" s="215">
        <v>2.7</v>
      </c>
      <c r="K35" s="213" t="s">
        <v>150</v>
      </c>
      <c r="L35" s="210">
        <f t="shared" si="2"/>
        <v>0</v>
      </c>
      <c r="M35" s="210">
        <f t="shared" si="3"/>
        <v>0</v>
      </c>
      <c r="N35" s="210">
        <f t="shared" si="4"/>
        <v>0</v>
      </c>
      <c r="O35" s="216" t="str">
        <f>"kgCO2/年/"&amp;調査票!D10&amp;""</f>
        <v>kgCO2/年/単位</v>
      </c>
      <c r="P35" s="29"/>
    </row>
    <row r="36" spans="1:16" s="9" customFormat="1" ht="17.25" customHeight="1">
      <c r="A36" s="29"/>
      <c r="B36" s="29"/>
      <c r="C36" s="26" t="s">
        <v>2</v>
      </c>
      <c r="D36" s="27"/>
      <c r="E36" s="212">
        <v>0</v>
      </c>
      <c r="F36" s="213" t="str">
        <f>"L/年/"&amp;調査票!D10&amp;""</f>
        <v>L/年/単位</v>
      </c>
      <c r="G36" s="279">
        <v>0</v>
      </c>
      <c r="H36" s="280">
        <f t="shared" si="1"/>
        <v>0</v>
      </c>
      <c r="I36" s="281">
        <f t="shared" si="0"/>
        <v>0</v>
      </c>
      <c r="J36" s="215">
        <f>ROUND(36.7*0.0185*44/12,2)</f>
        <v>2.4900000000000002</v>
      </c>
      <c r="K36" s="213" t="s">
        <v>153</v>
      </c>
      <c r="L36" s="210">
        <f t="shared" si="2"/>
        <v>0</v>
      </c>
      <c r="M36" s="210">
        <f t="shared" si="3"/>
        <v>0</v>
      </c>
      <c r="N36" s="210">
        <f t="shared" si="4"/>
        <v>0</v>
      </c>
      <c r="O36" s="216" t="str">
        <f>"kgCO2/年/"&amp;調査票!D10&amp;""</f>
        <v>kgCO2/年/単位</v>
      </c>
      <c r="P36" s="29"/>
    </row>
    <row r="37" spans="1:16" s="9" customFormat="1" ht="17.25" customHeight="1">
      <c r="A37" s="29"/>
      <c r="B37" s="29"/>
      <c r="C37" s="26" t="s">
        <v>3</v>
      </c>
      <c r="D37" s="27"/>
      <c r="E37" s="212">
        <v>0</v>
      </c>
      <c r="F37" s="213" t="str">
        <f>"L/年/"&amp;調査票!D10&amp;""</f>
        <v>L/年/単位</v>
      </c>
      <c r="G37" s="279">
        <v>0</v>
      </c>
      <c r="H37" s="280">
        <f t="shared" si="1"/>
        <v>0</v>
      </c>
      <c r="I37" s="281">
        <f t="shared" si="0"/>
        <v>0</v>
      </c>
      <c r="J37" s="217">
        <f>ROUND(39.1*0.0189*44/12,2)</f>
        <v>2.71</v>
      </c>
      <c r="K37" s="213" t="s">
        <v>153</v>
      </c>
      <c r="L37" s="210">
        <f t="shared" si="2"/>
        <v>0</v>
      </c>
      <c r="M37" s="210">
        <f t="shared" si="3"/>
        <v>0</v>
      </c>
      <c r="N37" s="210">
        <f t="shared" si="4"/>
        <v>0</v>
      </c>
      <c r="O37" s="216" t="str">
        <f>"kgCO2/年/"&amp;調査票!D10&amp;""</f>
        <v>kgCO2/年/単位</v>
      </c>
      <c r="P37" s="29"/>
    </row>
    <row r="38" spans="1:16" s="9" customFormat="1" ht="17.25" customHeight="1">
      <c r="A38" s="29"/>
      <c r="B38" s="29"/>
      <c r="C38" s="26" t="s">
        <v>5</v>
      </c>
      <c r="D38" s="27"/>
      <c r="E38" s="212">
        <v>0</v>
      </c>
      <c r="F38" s="213" t="str">
        <f>"L/年/"&amp;調査票!D10&amp;""</f>
        <v>L/年/単位</v>
      </c>
      <c r="G38" s="279">
        <v>0</v>
      </c>
      <c r="H38" s="280">
        <f t="shared" si="1"/>
        <v>0</v>
      </c>
      <c r="I38" s="281">
        <f t="shared" si="0"/>
        <v>0</v>
      </c>
      <c r="J38" s="217">
        <f>ROUND(41.9*0.0195*44/12,2)</f>
        <v>3</v>
      </c>
      <c r="K38" s="213" t="s">
        <v>153</v>
      </c>
      <c r="L38" s="210">
        <f t="shared" si="2"/>
        <v>0</v>
      </c>
      <c r="M38" s="210">
        <f t="shared" si="3"/>
        <v>0</v>
      </c>
      <c r="N38" s="210">
        <f t="shared" si="4"/>
        <v>0</v>
      </c>
      <c r="O38" s="216" t="str">
        <f>"kgCO2/年/"&amp;調査票!D10&amp;""</f>
        <v>kgCO2/年/単位</v>
      </c>
      <c r="P38" s="29"/>
    </row>
    <row r="39" spans="1:16" s="9" customFormat="1" ht="17.25" customHeight="1">
      <c r="A39" s="29"/>
      <c r="B39" s="29"/>
      <c r="C39" s="26" t="s">
        <v>154</v>
      </c>
      <c r="D39" s="27"/>
      <c r="E39" s="212">
        <v>0</v>
      </c>
      <c r="F39" s="213" t="str">
        <f>"L/年/"&amp;調査票!D10&amp;""</f>
        <v>L/年/単位</v>
      </c>
      <c r="G39" s="279">
        <v>0</v>
      </c>
      <c r="H39" s="280">
        <f t="shared" si="1"/>
        <v>0</v>
      </c>
      <c r="I39" s="281">
        <f t="shared" si="0"/>
        <v>0</v>
      </c>
      <c r="J39" s="215">
        <f>ROUND(34.6*0.0183*44/12,2)</f>
        <v>2.3199999999999998</v>
      </c>
      <c r="K39" s="213" t="s">
        <v>153</v>
      </c>
      <c r="L39" s="210">
        <f t="shared" si="2"/>
        <v>0</v>
      </c>
      <c r="M39" s="210">
        <f t="shared" si="3"/>
        <v>0</v>
      </c>
      <c r="N39" s="210">
        <f t="shared" si="4"/>
        <v>0</v>
      </c>
      <c r="O39" s="216" t="str">
        <f>"kgCO2/年/"&amp;調査票!D10&amp;""</f>
        <v>kgCO2/年/単位</v>
      </c>
      <c r="P39" s="29"/>
    </row>
    <row r="40" spans="1:16" s="9" customFormat="1" ht="17.25" customHeight="1">
      <c r="A40" s="29"/>
      <c r="B40" s="29"/>
      <c r="C40" s="26" t="s">
        <v>7</v>
      </c>
      <c r="D40" s="218"/>
      <c r="E40" s="212">
        <v>0</v>
      </c>
      <c r="F40" s="213" t="str">
        <f>"L/年/"&amp;調査票!D10&amp;""</f>
        <v>L/年/単位</v>
      </c>
      <c r="G40" s="279">
        <v>0</v>
      </c>
      <c r="H40" s="280">
        <f t="shared" si="1"/>
        <v>0</v>
      </c>
      <c r="I40" s="281">
        <f t="shared" si="0"/>
        <v>0</v>
      </c>
      <c r="J40" s="215">
        <f>ROUND(37.7*0.0187*44/12,2)</f>
        <v>2.58</v>
      </c>
      <c r="K40" s="213" t="s">
        <v>153</v>
      </c>
      <c r="L40" s="210">
        <f t="shared" si="2"/>
        <v>0</v>
      </c>
      <c r="M40" s="210">
        <f t="shared" si="3"/>
        <v>0</v>
      </c>
      <c r="N40" s="210">
        <f t="shared" si="4"/>
        <v>0</v>
      </c>
      <c r="O40" s="216" t="str">
        <f>"kgCO2/年/"&amp;調査票!D10&amp;""</f>
        <v>kgCO2/年/単位</v>
      </c>
      <c r="P40" s="29"/>
    </row>
    <row r="41" spans="1:16" s="9" customFormat="1" ht="17.25" customHeight="1" thickBot="1">
      <c r="A41" s="29"/>
      <c r="B41" s="29"/>
      <c r="C41" s="26" t="s">
        <v>155</v>
      </c>
      <c r="D41" s="219"/>
      <c r="E41" s="212">
        <v>0</v>
      </c>
      <c r="F41" s="213" t="str">
        <f>"L/年/"&amp;調査票!D10&amp;""</f>
        <v>L/年/単位</v>
      </c>
      <c r="G41" s="279">
        <v>0</v>
      </c>
      <c r="H41" s="280">
        <f t="shared" si="1"/>
        <v>0</v>
      </c>
      <c r="I41" s="281">
        <f t="shared" si="0"/>
        <v>0</v>
      </c>
      <c r="J41" s="220">
        <v>2.46</v>
      </c>
      <c r="K41" s="213" t="s">
        <v>153</v>
      </c>
      <c r="L41" s="210">
        <f t="shared" si="2"/>
        <v>0</v>
      </c>
      <c r="M41" s="210">
        <f t="shared" si="3"/>
        <v>0</v>
      </c>
      <c r="N41" s="210">
        <f t="shared" si="4"/>
        <v>0</v>
      </c>
      <c r="O41" s="216" t="str">
        <f>"kgCO2/年/"&amp;調査票!D10&amp;""</f>
        <v>kgCO2/年/単位</v>
      </c>
      <c r="P41" s="29"/>
    </row>
    <row r="42" spans="1:16" s="9" customFormat="1" ht="17.25" customHeight="1">
      <c r="A42" s="29"/>
      <c r="B42" s="29"/>
      <c r="C42" s="26" t="s">
        <v>156</v>
      </c>
      <c r="D42" s="221"/>
      <c r="E42" s="212">
        <v>0</v>
      </c>
      <c r="F42" s="213" t="str">
        <f>"☆/年/"&amp;調査票!D10&amp;""</f>
        <v>☆/年/単位</v>
      </c>
      <c r="G42" s="279">
        <v>0</v>
      </c>
      <c r="H42" s="280">
        <f t="shared" si="1"/>
        <v>0</v>
      </c>
      <c r="I42" s="282">
        <f t="shared" si="0"/>
        <v>0</v>
      </c>
      <c r="J42" s="222"/>
      <c r="K42" s="213" t="s">
        <v>157</v>
      </c>
      <c r="L42" s="210">
        <f t="shared" si="2"/>
        <v>0</v>
      </c>
      <c r="M42" s="210">
        <f t="shared" si="3"/>
        <v>0</v>
      </c>
      <c r="N42" s="210">
        <f t="shared" si="4"/>
        <v>0</v>
      </c>
      <c r="O42" s="216" t="str">
        <f>"kgCO2/年/"&amp;調査票!D10&amp;""</f>
        <v>kgCO2/年/単位</v>
      </c>
      <c r="P42" s="29"/>
    </row>
    <row r="43" spans="1:16" s="9" customFormat="1" ht="17.25" customHeight="1">
      <c r="A43" s="29"/>
      <c r="B43" s="29"/>
      <c r="C43" s="26" t="s">
        <v>158</v>
      </c>
      <c r="D43" s="223"/>
      <c r="E43" s="212">
        <v>0</v>
      </c>
      <c r="F43" s="213" t="str">
        <f>"☆/年/"&amp;調査票!D10&amp;""</f>
        <v>☆/年/単位</v>
      </c>
      <c r="G43" s="279">
        <v>0</v>
      </c>
      <c r="H43" s="280">
        <f t="shared" si="1"/>
        <v>0</v>
      </c>
      <c r="I43" s="282">
        <f t="shared" si="0"/>
        <v>0</v>
      </c>
      <c r="J43" s="224"/>
      <c r="K43" s="213" t="s">
        <v>157</v>
      </c>
      <c r="L43" s="210">
        <f t="shared" si="2"/>
        <v>0</v>
      </c>
      <c r="M43" s="210">
        <f t="shared" si="3"/>
        <v>0</v>
      </c>
      <c r="N43" s="210">
        <f t="shared" si="4"/>
        <v>0</v>
      </c>
      <c r="O43" s="216" t="str">
        <f>"kgCO2/年/"&amp;調査票!D10&amp;""</f>
        <v>kgCO2/年/単位</v>
      </c>
      <c r="P43" s="29"/>
    </row>
    <row r="44" spans="1:16" s="9" customFormat="1" ht="17.25" customHeight="1" thickBot="1">
      <c r="A44" s="29"/>
      <c r="B44" s="29"/>
      <c r="C44" s="225" t="s">
        <v>159</v>
      </c>
      <c r="D44" s="226"/>
      <c r="E44" s="227">
        <v>0</v>
      </c>
      <c r="F44" s="228" t="str">
        <f>"☆/年/"&amp;調査票!D10&amp;""</f>
        <v>☆/年/単位</v>
      </c>
      <c r="G44" s="283">
        <v>0</v>
      </c>
      <c r="H44" s="284">
        <f t="shared" si="1"/>
        <v>0</v>
      </c>
      <c r="I44" s="285">
        <f t="shared" si="0"/>
        <v>0</v>
      </c>
      <c r="J44" s="230"/>
      <c r="K44" s="231" t="s">
        <v>160</v>
      </c>
      <c r="L44" s="232">
        <f t="shared" si="2"/>
        <v>0</v>
      </c>
      <c r="M44" s="232">
        <f t="shared" si="3"/>
        <v>0</v>
      </c>
      <c r="N44" s="232">
        <f t="shared" si="4"/>
        <v>0</v>
      </c>
      <c r="O44" s="233" t="str">
        <f>"kgCO2/年/"&amp;調査票!D10&amp;""</f>
        <v>kgCO2/年/単位</v>
      </c>
      <c r="P44" s="29"/>
    </row>
    <row r="45" spans="1:16" s="9" customFormat="1" ht="26.25" customHeight="1" thickTop="1">
      <c r="A45" s="29"/>
      <c r="B45" s="29"/>
      <c r="C45" s="376" t="str">
        <f>"削減原単位[kgCO2/年/"&amp;調査票!D10&amp;"]"</f>
        <v>削減原単位[kgCO2/年/単位]</v>
      </c>
      <c r="D45" s="377"/>
      <c r="E45" s="377"/>
      <c r="F45" s="377"/>
      <c r="G45" s="377"/>
      <c r="H45" s="377"/>
      <c r="I45" s="377"/>
      <c r="J45" s="377"/>
      <c r="K45" s="378"/>
      <c r="L45" s="234">
        <f>SUM(L31:L44)</f>
        <v>0</v>
      </c>
      <c r="M45" s="234">
        <f>SUM(M31:M44)</f>
        <v>0</v>
      </c>
      <c r="N45" s="234">
        <f>SUM(N31:N44)</f>
        <v>0</v>
      </c>
      <c r="O45" s="238" t="str">
        <f>"kgCO2/年/"&amp;調査票!D10&amp;""</f>
        <v>kgCO2/年/単位</v>
      </c>
      <c r="P45" s="29"/>
    </row>
    <row r="46" spans="1:16" s="29" customFormat="1" ht="6" customHeight="1">
      <c r="C46" s="156"/>
      <c r="D46" s="156"/>
      <c r="E46" s="156"/>
      <c r="F46" s="156"/>
      <c r="G46" s="156"/>
      <c r="H46" s="156"/>
      <c r="I46" s="156"/>
      <c r="J46" s="156"/>
      <c r="K46" s="156"/>
      <c r="L46" s="133"/>
      <c r="M46" s="133"/>
      <c r="N46" s="133"/>
      <c r="O46" s="133"/>
    </row>
    <row r="47" spans="1:16" s="9" customFormat="1" ht="14.25" thickBot="1">
      <c r="A47" s="29"/>
      <c r="B47" s="29"/>
      <c r="C47" s="40" t="s">
        <v>100</v>
      </c>
      <c r="D47" s="133"/>
      <c r="E47" s="133"/>
      <c r="F47" s="133"/>
      <c r="G47" s="133"/>
      <c r="H47" s="133"/>
      <c r="I47" s="133"/>
      <c r="J47" s="133"/>
      <c r="K47" s="133"/>
      <c r="L47" s="133"/>
      <c r="M47" s="133"/>
      <c r="N47" s="133"/>
      <c r="O47" s="133"/>
      <c r="P47" s="29"/>
    </row>
    <row r="48" spans="1:16" s="9" customFormat="1">
      <c r="A48" s="29"/>
      <c r="B48" s="29"/>
      <c r="C48" s="316" t="s">
        <v>98</v>
      </c>
      <c r="D48" s="317"/>
      <c r="E48" s="317"/>
      <c r="F48" s="317"/>
      <c r="G48" s="317"/>
      <c r="H48" s="317"/>
      <c r="I48" s="317"/>
      <c r="J48" s="317"/>
      <c r="K48" s="317"/>
      <c r="L48" s="317"/>
      <c r="M48" s="317"/>
      <c r="N48" s="317"/>
      <c r="O48" s="318"/>
      <c r="P48" s="29"/>
    </row>
    <row r="49" spans="1:25" s="9" customFormat="1" ht="14.25" thickBot="1">
      <c r="A49" s="29"/>
      <c r="B49" s="29"/>
      <c r="C49" s="322"/>
      <c r="D49" s="323"/>
      <c r="E49" s="323"/>
      <c r="F49" s="323"/>
      <c r="G49" s="323"/>
      <c r="H49" s="323"/>
      <c r="I49" s="323"/>
      <c r="J49" s="323"/>
      <c r="K49" s="323"/>
      <c r="L49" s="323"/>
      <c r="M49" s="323"/>
      <c r="N49" s="323"/>
      <c r="O49" s="324"/>
      <c r="P49" s="29"/>
    </row>
    <row r="50" spans="1:25" s="9" customFormat="1" ht="5.25" customHeight="1">
      <c r="A50" s="29"/>
      <c r="B50" s="29"/>
      <c r="C50" s="158"/>
      <c r="D50" s="158"/>
      <c r="E50" s="158"/>
      <c r="F50" s="158"/>
      <c r="G50" s="158"/>
      <c r="H50" s="158"/>
      <c r="I50" s="158"/>
      <c r="J50" s="158"/>
      <c r="K50" s="158"/>
      <c r="L50" s="158"/>
      <c r="M50" s="158"/>
      <c r="N50" s="158"/>
      <c r="O50" s="158"/>
      <c r="P50" s="29"/>
    </row>
    <row r="51" spans="1:25" s="9" customFormat="1" ht="14.25">
      <c r="A51" s="29"/>
      <c r="B51" s="299" t="s">
        <v>114</v>
      </c>
      <c r="C51" s="299"/>
      <c r="D51" s="299"/>
      <c r="E51" s="299"/>
      <c r="F51" s="299"/>
      <c r="G51" s="299"/>
      <c r="H51" s="299"/>
      <c r="I51" s="299"/>
      <c r="J51" s="299"/>
      <c r="K51" s="299"/>
      <c r="L51" s="299"/>
      <c r="M51" s="299"/>
      <c r="N51" s="299"/>
      <c r="O51" s="299"/>
      <c r="P51" s="29"/>
    </row>
    <row r="52" spans="1:25" s="9" customFormat="1">
      <c r="A52" s="29"/>
      <c r="B52" s="29"/>
      <c r="C52" s="39"/>
      <c r="D52" s="39"/>
      <c r="E52" s="39"/>
      <c r="F52" s="39"/>
      <c r="G52" s="39"/>
      <c r="H52" s="77"/>
      <c r="I52" s="39"/>
      <c r="J52" s="77"/>
      <c r="K52" s="29"/>
      <c r="L52" s="29"/>
      <c r="M52" s="29"/>
      <c r="N52" s="29"/>
      <c r="O52" s="29"/>
      <c r="P52" s="29"/>
    </row>
    <row r="53" spans="1:25" s="4" customFormat="1">
      <c r="A53" s="29"/>
      <c r="B53" s="19" t="s">
        <v>89</v>
      </c>
      <c r="C53" s="12"/>
      <c r="D53" s="12"/>
      <c r="E53" s="12"/>
      <c r="F53" s="12"/>
      <c r="G53" s="12"/>
      <c r="H53" s="12"/>
      <c r="I53" s="12"/>
      <c r="J53" s="12"/>
      <c r="K53" s="12"/>
      <c r="L53" s="12"/>
      <c r="M53" s="12"/>
      <c r="N53" s="12"/>
      <c r="O53" s="12"/>
      <c r="P53" s="53"/>
      <c r="Q53" s="9"/>
      <c r="R53" s="9"/>
      <c r="S53" s="9"/>
      <c r="T53" s="9"/>
      <c r="U53" s="9"/>
      <c r="V53" s="9"/>
      <c r="W53" s="9"/>
      <c r="X53" s="9"/>
      <c r="Y53" s="9"/>
    </row>
    <row r="54" spans="1:25" s="4" customFormat="1" ht="13.5" customHeight="1" thickBot="1">
      <c r="A54" s="29"/>
      <c r="B54" s="29"/>
      <c r="C54" s="74"/>
      <c r="D54" s="29"/>
      <c r="E54" s="29"/>
      <c r="F54" s="29"/>
      <c r="G54" s="29"/>
      <c r="H54" s="29"/>
      <c r="I54" s="29"/>
      <c r="J54" s="29"/>
      <c r="K54" s="29"/>
      <c r="L54" s="29"/>
      <c r="M54" s="29"/>
      <c r="N54" s="29"/>
      <c r="O54" s="29"/>
      <c r="P54" s="29"/>
      <c r="Q54" s="9"/>
      <c r="R54" s="9"/>
      <c r="S54" s="9"/>
      <c r="T54" s="9"/>
      <c r="U54" s="9"/>
      <c r="V54" s="9"/>
      <c r="W54" s="9"/>
      <c r="X54" s="9"/>
      <c r="Y54" s="9"/>
    </row>
    <row r="55" spans="1:25" ht="96.75" customHeight="1" thickBot="1">
      <c r="A55" s="29"/>
      <c r="B55" s="29"/>
      <c r="C55" s="364" t="s">
        <v>173</v>
      </c>
      <c r="D55" s="365"/>
      <c r="E55" s="365"/>
      <c r="F55" s="379"/>
      <c r="G55" s="380" t="s">
        <v>215</v>
      </c>
      <c r="H55" s="381"/>
      <c r="I55" s="382"/>
      <c r="J55" s="380" t="s">
        <v>163</v>
      </c>
      <c r="K55" s="381"/>
      <c r="L55" s="383" t="s">
        <v>164</v>
      </c>
      <c r="M55" s="384"/>
      <c r="N55" s="385"/>
      <c r="O55" s="235"/>
      <c r="P55" s="39"/>
      <c r="Q55"/>
      <c r="R55"/>
      <c r="S55"/>
      <c r="T55"/>
      <c r="U55"/>
      <c r="V55"/>
      <c r="W55"/>
      <c r="X55"/>
      <c r="Y55"/>
    </row>
    <row r="56" spans="1:25" ht="26.25" customHeight="1">
      <c r="A56" s="29"/>
      <c r="B56" s="29"/>
      <c r="C56" s="74"/>
      <c r="D56" s="74"/>
      <c r="E56" s="29"/>
      <c r="F56" s="29"/>
      <c r="G56" s="29"/>
      <c r="H56" s="29"/>
      <c r="I56" s="29"/>
      <c r="J56" s="29"/>
      <c r="K56" s="29"/>
      <c r="L56" s="29"/>
      <c r="M56" s="29"/>
      <c r="N56" s="29"/>
      <c r="O56" s="29"/>
      <c r="P56" s="29"/>
      <c r="Q56"/>
      <c r="R56"/>
      <c r="S56"/>
      <c r="T56"/>
      <c r="U56"/>
      <c r="V56"/>
      <c r="W56"/>
      <c r="X56"/>
      <c r="Y56"/>
    </row>
    <row r="57" spans="1:25" s="9" customFormat="1" ht="17.25" customHeight="1">
      <c r="A57" s="29"/>
      <c r="B57" s="29"/>
      <c r="C57" s="336" t="s">
        <v>15</v>
      </c>
      <c r="D57" s="338"/>
      <c r="E57" s="336" t="s">
        <v>144</v>
      </c>
      <c r="F57" s="338"/>
      <c r="G57" s="349" t="s">
        <v>174</v>
      </c>
      <c r="H57" s="350"/>
      <c r="I57" s="350"/>
      <c r="J57" s="351" t="s">
        <v>145</v>
      </c>
      <c r="K57" s="352"/>
      <c r="L57" s="330" t="s">
        <v>146</v>
      </c>
      <c r="M57" s="331"/>
      <c r="N57" s="331"/>
      <c r="O57" s="332"/>
      <c r="P57" s="29"/>
    </row>
    <row r="58" spans="1:25" s="9" customFormat="1" ht="17.25" customHeight="1" thickBot="1">
      <c r="A58" s="29"/>
      <c r="B58" s="29"/>
      <c r="C58" s="386"/>
      <c r="D58" s="387"/>
      <c r="E58" s="348"/>
      <c r="F58" s="341"/>
      <c r="G58" s="198">
        <v>2016</v>
      </c>
      <c r="H58" s="198">
        <v>2020</v>
      </c>
      <c r="I58" s="199">
        <v>2030</v>
      </c>
      <c r="J58" s="353"/>
      <c r="K58" s="354"/>
      <c r="L58" s="200">
        <v>2016</v>
      </c>
      <c r="M58" s="200">
        <v>2020</v>
      </c>
      <c r="N58" s="201">
        <v>2030</v>
      </c>
      <c r="O58" s="202"/>
      <c r="P58" s="29"/>
    </row>
    <row r="59" spans="1:25" s="9" customFormat="1" ht="17.25" customHeight="1" thickTop="1">
      <c r="A59" s="29"/>
      <c r="B59" s="29"/>
      <c r="C59" s="203" t="s">
        <v>4</v>
      </c>
      <c r="D59" s="204"/>
      <c r="E59" s="205">
        <v>0</v>
      </c>
      <c r="F59" s="206" t="str">
        <f>"kWh/年/"&amp;調査票!D10&amp;""</f>
        <v>kWh/年/単位</v>
      </c>
      <c r="G59" s="207">
        <v>0</v>
      </c>
      <c r="H59" s="258">
        <f>G59</f>
        <v>0</v>
      </c>
      <c r="I59" s="259">
        <f t="shared" ref="I59:I72" si="5">H59</f>
        <v>0</v>
      </c>
      <c r="J59" s="208">
        <f>ROUND(0.55,2)</f>
        <v>0.55000000000000004</v>
      </c>
      <c r="K59" s="209" t="s">
        <v>165</v>
      </c>
      <c r="L59" s="210">
        <f t="shared" ref="L59:M72" si="6">($E59-G59)*$J59</f>
        <v>0</v>
      </c>
      <c r="M59" s="210">
        <f t="shared" si="6"/>
        <v>0</v>
      </c>
      <c r="N59" s="210">
        <f t="shared" ref="N59:N72" si="7">(E59-I59)*J59</f>
        <v>0</v>
      </c>
      <c r="O59" s="211" t="str">
        <f>"kgCO2/年/"&amp;調査票!D10&amp;""</f>
        <v>kgCO2/年/単位</v>
      </c>
      <c r="P59" s="29"/>
    </row>
    <row r="60" spans="1:25" s="9" customFormat="1" ht="17.25" customHeight="1">
      <c r="A60" s="29"/>
      <c r="B60" s="29"/>
      <c r="C60" s="26" t="s">
        <v>1</v>
      </c>
      <c r="D60" s="27"/>
      <c r="E60" s="212">
        <v>0</v>
      </c>
      <c r="F60" s="213" t="str">
        <f>"N㎥/年/"&amp;調査票!D10&amp;""</f>
        <v>N㎥/年/単位</v>
      </c>
      <c r="G60" s="214">
        <v>0</v>
      </c>
      <c r="H60" s="260">
        <f t="shared" ref="H60:H72" si="8">G60</f>
        <v>0</v>
      </c>
      <c r="I60" s="261">
        <f t="shared" si="5"/>
        <v>0</v>
      </c>
      <c r="J60" s="215">
        <f>ROUND(44.8*0.0136*44/12,2)</f>
        <v>2.23</v>
      </c>
      <c r="K60" s="213" t="s">
        <v>166</v>
      </c>
      <c r="L60" s="210">
        <f t="shared" si="6"/>
        <v>0</v>
      </c>
      <c r="M60" s="210">
        <f t="shared" si="6"/>
        <v>0</v>
      </c>
      <c r="N60" s="210">
        <f t="shared" si="7"/>
        <v>0</v>
      </c>
      <c r="O60" s="216" t="str">
        <f>"kgCO2/年/"&amp;調査票!D10&amp;""</f>
        <v>kgCO2/年/単位</v>
      </c>
      <c r="P60" s="29"/>
    </row>
    <row r="61" spans="1:25" s="9" customFormat="1" ht="17.25" customHeight="1">
      <c r="A61" s="29"/>
      <c r="B61" s="29"/>
      <c r="C61" s="26" t="s">
        <v>149</v>
      </c>
      <c r="D61" s="27"/>
      <c r="E61" s="212">
        <v>0</v>
      </c>
      <c r="F61" s="213" t="str">
        <f>"kg/年/"&amp;調査票!D10&amp;""</f>
        <v>kg/年/単位</v>
      </c>
      <c r="G61" s="214">
        <v>0</v>
      </c>
      <c r="H61" s="260">
        <f t="shared" si="8"/>
        <v>0</v>
      </c>
      <c r="I61" s="261">
        <f t="shared" si="5"/>
        <v>0</v>
      </c>
      <c r="J61" s="215">
        <v>2.33</v>
      </c>
      <c r="K61" s="213" t="s">
        <v>167</v>
      </c>
      <c r="L61" s="210">
        <f t="shared" si="6"/>
        <v>0</v>
      </c>
      <c r="M61" s="210">
        <f t="shared" si="6"/>
        <v>0</v>
      </c>
      <c r="N61" s="210">
        <f t="shared" si="7"/>
        <v>0</v>
      </c>
      <c r="O61" s="216" t="str">
        <f>"kgCO2/年/"&amp;調査票!D10&amp;""</f>
        <v>kgCO2/年/単位</v>
      </c>
      <c r="P61" s="29"/>
    </row>
    <row r="62" spans="1:25" s="9" customFormat="1" ht="17.25" customHeight="1">
      <c r="A62" s="29"/>
      <c r="B62" s="29"/>
      <c r="C62" s="26" t="s">
        <v>168</v>
      </c>
      <c r="D62" s="27"/>
      <c r="E62" s="212">
        <v>0</v>
      </c>
      <c r="F62" s="213" t="str">
        <f>"kg/年/"&amp;調査票!D10&amp;""</f>
        <v>kg/年/単位</v>
      </c>
      <c r="G62" s="214">
        <v>0</v>
      </c>
      <c r="H62" s="260">
        <f t="shared" si="8"/>
        <v>0</v>
      </c>
      <c r="I62" s="261">
        <f t="shared" si="5"/>
        <v>0</v>
      </c>
      <c r="J62" s="215">
        <f>ROUND(50.8*0.0161*44/12,2)</f>
        <v>3</v>
      </c>
      <c r="K62" s="213" t="s">
        <v>167</v>
      </c>
      <c r="L62" s="210">
        <f t="shared" si="6"/>
        <v>0</v>
      </c>
      <c r="M62" s="210">
        <f t="shared" si="6"/>
        <v>0</v>
      </c>
      <c r="N62" s="210">
        <f t="shared" si="7"/>
        <v>0</v>
      </c>
      <c r="O62" s="216" t="str">
        <f>"kgCO2/年/"&amp;調査票!D10&amp;""</f>
        <v>kgCO2/年/単位</v>
      </c>
      <c r="P62" s="29"/>
    </row>
    <row r="63" spans="1:25" s="9" customFormat="1" ht="17.25" customHeight="1">
      <c r="A63" s="29"/>
      <c r="B63" s="29"/>
      <c r="C63" s="26" t="s">
        <v>169</v>
      </c>
      <c r="D63" s="27"/>
      <c r="E63" s="212">
        <v>0</v>
      </c>
      <c r="F63" s="213" t="str">
        <f>"kg/年/"&amp;調査票!D10&amp;""</f>
        <v>kg/年/単位</v>
      </c>
      <c r="G63" s="214">
        <v>0</v>
      </c>
      <c r="H63" s="260">
        <f t="shared" si="8"/>
        <v>0</v>
      </c>
      <c r="I63" s="261">
        <f t="shared" si="5"/>
        <v>0</v>
      </c>
      <c r="J63" s="215">
        <v>2.7</v>
      </c>
      <c r="K63" s="213" t="s">
        <v>167</v>
      </c>
      <c r="L63" s="210">
        <f t="shared" si="6"/>
        <v>0</v>
      </c>
      <c r="M63" s="210">
        <f t="shared" si="6"/>
        <v>0</v>
      </c>
      <c r="N63" s="210">
        <f t="shared" si="7"/>
        <v>0</v>
      </c>
      <c r="O63" s="216" t="str">
        <f>"kgCO2/年/"&amp;調査票!D10&amp;""</f>
        <v>kgCO2/年/単位</v>
      </c>
      <c r="P63" s="29"/>
    </row>
    <row r="64" spans="1:25" s="9" customFormat="1" ht="17.25" customHeight="1">
      <c r="A64" s="29"/>
      <c r="B64" s="29"/>
      <c r="C64" s="26" t="s">
        <v>2</v>
      </c>
      <c r="D64" s="27"/>
      <c r="E64" s="212">
        <v>0</v>
      </c>
      <c r="F64" s="213" t="str">
        <f>"L/年/"&amp;調査票!D10&amp;""</f>
        <v>L/年/単位</v>
      </c>
      <c r="G64" s="214">
        <v>0</v>
      </c>
      <c r="H64" s="260">
        <f t="shared" si="8"/>
        <v>0</v>
      </c>
      <c r="I64" s="261">
        <f t="shared" si="5"/>
        <v>0</v>
      </c>
      <c r="J64" s="215">
        <f>ROUND(36.7*0.0185*44/12,2)</f>
        <v>2.4900000000000002</v>
      </c>
      <c r="K64" s="213" t="s">
        <v>170</v>
      </c>
      <c r="L64" s="210">
        <f t="shared" si="6"/>
        <v>0</v>
      </c>
      <c r="M64" s="210">
        <f t="shared" si="6"/>
        <v>0</v>
      </c>
      <c r="N64" s="210">
        <f t="shared" si="7"/>
        <v>0</v>
      </c>
      <c r="O64" s="216" t="str">
        <f>"kgCO2/年/"&amp;調査票!D10&amp;""</f>
        <v>kgCO2/年/単位</v>
      </c>
      <c r="P64" s="29"/>
    </row>
    <row r="65" spans="1:25" s="9" customFormat="1" ht="17.25" customHeight="1">
      <c r="A65" s="29"/>
      <c r="B65" s="29"/>
      <c r="C65" s="26" t="s">
        <v>3</v>
      </c>
      <c r="D65" s="27"/>
      <c r="E65" s="212">
        <v>0</v>
      </c>
      <c r="F65" s="213" t="str">
        <f>"L/年/"&amp;調査票!D10&amp;""</f>
        <v>L/年/単位</v>
      </c>
      <c r="G65" s="214">
        <v>0</v>
      </c>
      <c r="H65" s="260">
        <f t="shared" si="8"/>
        <v>0</v>
      </c>
      <c r="I65" s="261">
        <f t="shared" si="5"/>
        <v>0</v>
      </c>
      <c r="J65" s="217">
        <f>ROUND(39.1*0.0189*44/12,2)</f>
        <v>2.71</v>
      </c>
      <c r="K65" s="213" t="s">
        <v>170</v>
      </c>
      <c r="L65" s="210">
        <f t="shared" si="6"/>
        <v>0</v>
      </c>
      <c r="M65" s="210">
        <f t="shared" si="6"/>
        <v>0</v>
      </c>
      <c r="N65" s="210">
        <f t="shared" si="7"/>
        <v>0</v>
      </c>
      <c r="O65" s="216" t="str">
        <f>"kgCO2/年/"&amp;調査票!D10&amp;""</f>
        <v>kgCO2/年/単位</v>
      </c>
      <c r="P65" s="29"/>
    </row>
    <row r="66" spans="1:25" s="9" customFormat="1" ht="17.25" customHeight="1">
      <c r="A66" s="29"/>
      <c r="B66" s="29"/>
      <c r="C66" s="26" t="s">
        <v>5</v>
      </c>
      <c r="D66" s="27"/>
      <c r="E66" s="212">
        <v>0</v>
      </c>
      <c r="F66" s="213" t="str">
        <f>"L/年/"&amp;調査票!D10&amp;""</f>
        <v>L/年/単位</v>
      </c>
      <c r="G66" s="214">
        <v>0</v>
      </c>
      <c r="H66" s="260">
        <f t="shared" si="8"/>
        <v>0</v>
      </c>
      <c r="I66" s="261">
        <f t="shared" si="5"/>
        <v>0</v>
      </c>
      <c r="J66" s="217">
        <f>ROUND(41.9*0.0195*44/12,2)</f>
        <v>3</v>
      </c>
      <c r="K66" s="213" t="s">
        <v>170</v>
      </c>
      <c r="L66" s="210">
        <f t="shared" si="6"/>
        <v>0</v>
      </c>
      <c r="M66" s="210">
        <f t="shared" si="6"/>
        <v>0</v>
      </c>
      <c r="N66" s="210">
        <f t="shared" si="7"/>
        <v>0</v>
      </c>
      <c r="O66" s="216" t="str">
        <f>"kgCO2/年/"&amp;調査票!D10&amp;""</f>
        <v>kgCO2/年/単位</v>
      </c>
      <c r="P66" s="29"/>
    </row>
    <row r="67" spans="1:25" s="9" customFormat="1" ht="17.25" customHeight="1">
      <c r="A67" s="29"/>
      <c r="B67" s="29"/>
      <c r="C67" s="26" t="s">
        <v>171</v>
      </c>
      <c r="D67" s="27"/>
      <c r="E67" s="212">
        <v>0</v>
      </c>
      <c r="F67" s="213" t="str">
        <f>"L/年/"&amp;調査票!D10&amp;""</f>
        <v>L/年/単位</v>
      </c>
      <c r="G67" s="214">
        <v>0</v>
      </c>
      <c r="H67" s="260">
        <f t="shared" si="8"/>
        <v>0</v>
      </c>
      <c r="I67" s="261">
        <f t="shared" si="5"/>
        <v>0</v>
      </c>
      <c r="J67" s="215">
        <f>ROUND(34.6*0.0183*44/12,2)</f>
        <v>2.3199999999999998</v>
      </c>
      <c r="K67" s="213" t="s">
        <v>170</v>
      </c>
      <c r="L67" s="210">
        <f t="shared" si="6"/>
        <v>0</v>
      </c>
      <c r="M67" s="210">
        <f t="shared" si="6"/>
        <v>0</v>
      </c>
      <c r="N67" s="210">
        <f t="shared" si="7"/>
        <v>0</v>
      </c>
      <c r="O67" s="216" t="str">
        <f>"kgCO2/年/"&amp;調査票!D10&amp;""</f>
        <v>kgCO2/年/単位</v>
      </c>
      <c r="P67" s="29"/>
    </row>
    <row r="68" spans="1:25" s="9" customFormat="1" ht="17.25" customHeight="1">
      <c r="A68" s="29"/>
      <c r="B68" s="29"/>
      <c r="C68" s="26" t="s">
        <v>7</v>
      </c>
      <c r="D68" s="218"/>
      <c r="E68" s="212">
        <v>0</v>
      </c>
      <c r="F68" s="213" t="str">
        <f>"L/年/"&amp;調査票!D10&amp;""</f>
        <v>L/年/単位</v>
      </c>
      <c r="G68" s="214">
        <v>0</v>
      </c>
      <c r="H68" s="260">
        <f t="shared" si="8"/>
        <v>0</v>
      </c>
      <c r="I68" s="261">
        <f t="shared" si="5"/>
        <v>0</v>
      </c>
      <c r="J68" s="215">
        <f>ROUND(37.7*0.0187*44/12,2)</f>
        <v>2.58</v>
      </c>
      <c r="K68" s="213" t="s">
        <v>170</v>
      </c>
      <c r="L68" s="210">
        <f t="shared" si="6"/>
        <v>0</v>
      </c>
      <c r="M68" s="210">
        <f t="shared" si="6"/>
        <v>0</v>
      </c>
      <c r="N68" s="210">
        <f t="shared" si="7"/>
        <v>0</v>
      </c>
      <c r="O68" s="216" t="str">
        <f>"kgCO2/年/"&amp;調査票!D10&amp;""</f>
        <v>kgCO2/年/単位</v>
      </c>
      <c r="P68" s="29"/>
    </row>
    <row r="69" spans="1:25" s="9" customFormat="1" ht="17.25" customHeight="1" thickBot="1">
      <c r="A69" s="29"/>
      <c r="B69" s="29"/>
      <c r="C69" s="26" t="s">
        <v>155</v>
      </c>
      <c r="D69" s="219"/>
      <c r="E69" s="212">
        <v>0</v>
      </c>
      <c r="F69" s="213" t="str">
        <f>"L/年/"&amp;調査票!D10&amp;""</f>
        <v>L/年/単位</v>
      </c>
      <c r="G69" s="214">
        <v>0</v>
      </c>
      <c r="H69" s="260">
        <f t="shared" si="8"/>
        <v>0</v>
      </c>
      <c r="I69" s="261">
        <f t="shared" si="5"/>
        <v>0</v>
      </c>
      <c r="J69" s="220">
        <v>2.46</v>
      </c>
      <c r="K69" s="213" t="s">
        <v>170</v>
      </c>
      <c r="L69" s="210">
        <f t="shared" si="6"/>
        <v>0</v>
      </c>
      <c r="M69" s="210">
        <f t="shared" si="6"/>
        <v>0</v>
      </c>
      <c r="N69" s="210">
        <f t="shared" si="7"/>
        <v>0</v>
      </c>
      <c r="O69" s="216" t="str">
        <f>"kgCO2/年/"&amp;調査票!D10&amp;""</f>
        <v>kgCO2/年/単位</v>
      </c>
      <c r="P69" s="29"/>
    </row>
    <row r="70" spans="1:25" s="9" customFormat="1" ht="17.25" customHeight="1">
      <c r="A70" s="29"/>
      <c r="B70" s="29"/>
      <c r="C70" s="26" t="s">
        <v>156</v>
      </c>
      <c r="D70" s="221"/>
      <c r="E70" s="212">
        <v>0</v>
      </c>
      <c r="F70" s="213" t="str">
        <f>"☆/年/"&amp;調査票!D10&amp;""</f>
        <v>☆/年/単位</v>
      </c>
      <c r="G70" s="214">
        <v>0</v>
      </c>
      <c r="H70" s="260">
        <f t="shared" si="8"/>
        <v>0</v>
      </c>
      <c r="I70" s="262">
        <f t="shared" si="5"/>
        <v>0</v>
      </c>
      <c r="J70" s="222"/>
      <c r="K70" s="213" t="s">
        <v>172</v>
      </c>
      <c r="L70" s="210">
        <f t="shared" si="6"/>
        <v>0</v>
      </c>
      <c r="M70" s="210">
        <f t="shared" si="6"/>
        <v>0</v>
      </c>
      <c r="N70" s="210">
        <f t="shared" si="7"/>
        <v>0</v>
      </c>
      <c r="O70" s="216" t="str">
        <f>"kgCO2/年/"&amp;調査票!D10&amp;""</f>
        <v>kgCO2/年/単位</v>
      </c>
      <c r="P70" s="29"/>
    </row>
    <row r="71" spans="1:25" s="9" customFormat="1" ht="17.25" customHeight="1">
      <c r="A71" s="29"/>
      <c r="B71" s="29"/>
      <c r="C71" s="26" t="s">
        <v>158</v>
      </c>
      <c r="D71" s="223"/>
      <c r="E71" s="212">
        <v>0</v>
      </c>
      <c r="F71" s="213" t="str">
        <f>"☆/年/"&amp;調査票!D10&amp;""</f>
        <v>☆/年/単位</v>
      </c>
      <c r="G71" s="214">
        <v>0</v>
      </c>
      <c r="H71" s="260">
        <f t="shared" si="8"/>
        <v>0</v>
      </c>
      <c r="I71" s="262">
        <f t="shared" si="5"/>
        <v>0</v>
      </c>
      <c r="J71" s="224"/>
      <c r="K71" s="213" t="s">
        <v>172</v>
      </c>
      <c r="L71" s="210">
        <f t="shared" si="6"/>
        <v>0</v>
      </c>
      <c r="M71" s="210">
        <f t="shared" si="6"/>
        <v>0</v>
      </c>
      <c r="N71" s="210">
        <f t="shared" si="7"/>
        <v>0</v>
      </c>
      <c r="O71" s="216" t="str">
        <f>"kgCO2/年/"&amp;調査票!D10&amp;""</f>
        <v>kgCO2/年/単位</v>
      </c>
      <c r="P71" s="29"/>
    </row>
    <row r="72" spans="1:25" s="9" customFormat="1" ht="17.25" customHeight="1" thickBot="1">
      <c r="A72" s="29"/>
      <c r="B72" s="29"/>
      <c r="C72" s="225" t="s">
        <v>159</v>
      </c>
      <c r="D72" s="226"/>
      <c r="E72" s="227">
        <v>0</v>
      </c>
      <c r="F72" s="228" t="str">
        <f>"☆/年/"&amp;調査票!D10&amp;""</f>
        <v>☆/年/単位</v>
      </c>
      <c r="G72" s="229">
        <v>0</v>
      </c>
      <c r="H72" s="263">
        <f t="shared" si="8"/>
        <v>0</v>
      </c>
      <c r="I72" s="264">
        <f t="shared" si="5"/>
        <v>0</v>
      </c>
      <c r="J72" s="230"/>
      <c r="K72" s="231" t="s">
        <v>160</v>
      </c>
      <c r="L72" s="232">
        <f t="shared" si="6"/>
        <v>0</v>
      </c>
      <c r="M72" s="232">
        <f t="shared" si="6"/>
        <v>0</v>
      </c>
      <c r="N72" s="232">
        <f t="shared" si="7"/>
        <v>0</v>
      </c>
      <c r="O72" s="233" t="str">
        <f>"kgCO2/年/"&amp;調査票!D10&amp;""</f>
        <v>kgCO2/年/単位</v>
      </c>
      <c r="P72" s="76"/>
    </row>
    <row r="73" spans="1:25" s="9" customFormat="1" ht="27" customHeight="1" thickTop="1">
      <c r="A73" s="29"/>
      <c r="B73" s="29"/>
      <c r="C73" s="376" t="str">
        <f>"削減原単位[kgCO2/年/"&amp;調査票!D10&amp;"]"</f>
        <v>削減原単位[kgCO2/年/単位]</v>
      </c>
      <c r="D73" s="377"/>
      <c r="E73" s="377"/>
      <c r="F73" s="377"/>
      <c r="G73" s="377"/>
      <c r="H73" s="377"/>
      <c r="I73" s="377"/>
      <c r="J73" s="377"/>
      <c r="K73" s="378"/>
      <c r="L73" s="274">
        <f>SUM(L59:L72)</f>
        <v>0</v>
      </c>
      <c r="M73" s="274">
        <f>SUM(M59:M72)</f>
        <v>0</v>
      </c>
      <c r="N73" s="274">
        <f>SUM(N59:N72)</f>
        <v>0</v>
      </c>
      <c r="O73" s="237" t="str">
        <f>"kgCO2/年/"&amp;調査票!D10&amp;""</f>
        <v>kgCO2/年/単位</v>
      </c>
      <c r="P73" s="29"/>
    </row>
    <row r="74" spans="1:25" s="29" customFormat="1" ht="5.25" customHeight="1">
      <c r="C74" s="156"/>
      <c r="D74" s="156"/>
      <c r="E74" s="156"/>
      <c r="F74" s="156"/>
      <c r="G74" s="156"/>
      <c r="H74" s="156"/>
      <c r="I74" s="156"/>
      <c r="J74" s="156"/>
      <c r="K74" s="156"/>
      <c r="L74" s="134"/>
      <c r="M74" s="134"/>
      <c r="N74" s="134"/>
      <c r="O74" s="236"/>
    </row>
    <row r="75" spans="1:25" s="9" customFormat="1" ht="14.25" thickBot="1">
      <c r="A75" s="29"/>
      <c r="B75" s="29"/>
      <c r="C75" s="40" t="s">
        <v>99</v>
      </c>
      <c r="D75" s="133"/>
      <c r="E75" s="133"/>
      <c r="F75" s="133"/>
      <c r="G75" s="133"/>
      <c r="H75" s="133"/>
      <c r="I75" s="133"/>
      <c r="J75" s="133"/>
      <c r="K75" s="133"/>
      <c r="L75" s="134"/>
      <c r="M75" s="134"/>
      <c r="N75" s="134"/>
      <c r="O75" s="133"/>
      <c r="P75" s="29"/>
    </row>
    <row r="76" spans="1:25" s="9" customFormat="1">
      <c r="A76" s="29"/>
      <c r="B76" s="29"/>
      <c r="C76" s="316" t="s">
        <v>98</v>
      </c>
      <c r="D76" s="317"/>
      <c r="E76" s="317"/>
      <c r="F76" s="317"/>
      <c r="G76" s="317"/>
      <c r="H76" s="317"/>
      <c r="I76" s="317"/>
      <c r="J76" s="317"/>
      <c r="K76" s="317"/>
      <c r="L76" s="317"/>
      <c r="M76" s="317"/>
      <c r="N76" s="317"/>
      <c r="O76" s="318"/>
      <c r="P76" s="29"/>
    </row>
    <row r="77" spans="1:25" s="9" customFormat="1" ht="14.25" thickBot="1">
      <c r="A77" s="29"/>
      <c r="B77" s="29"/>
      <c r="C77" s="322"/>
      <c r="D77" s="323"/>
      <c r="E77" s="323"/>
      <c r="F77" s="323"/>
      <c r="G77" s="323"/>
      <c r="H77" s="323"/>
      <c r="I77" s="323"/>
      <c r="J77" s="323"/>
      <c r="K77" s="323"/>
      <c r="L77" s="323"/>
      <c r="M77" s="323"/>
      <c r="N77" s="323"/>
      <c r="O77" s="324"/>
      <c r="P77" s="29"/>
    </row>
    <row r="78" spans="1:25" s="9" customFormat="1" ht="5.25" customHeight="1">
      <c r="A78" s="29"/>
      <c r="B78" s="29"/>
      <c r="C78" s="158"/>
      <c r="D78" s="158"/>
      <c r="E78" s="158"/>
      <c r="F78" s="158"/>
      <c r="G78" s="158"/>
      <c r="H78" s="158"/>
      <c r="I78" s="158"/>
      <c r="J78" s="158"/>
      <c r="K78" s="158"/>
      <c r="L78" s="158"/>
      <c r="M78" s="158"/>
      <c r="N78" s="158"/>
      <c r="O78" s="158"/>
      <c r="P78" s="29"/>
    </row>
    <row r="79" spans="1:25" s="9" customFormat="1" ht="14.25">
      <c r="A79" s="29"/>
      <c r="B79" s="299" t="s">
        <v>114</v>
      </c>
      <c r="C79" s="299"/>
      <c r="D79" s="299"/>
      <c r="E79" s="299"/>
      <c r="F79" s="299"/>
      <c r="G79" s="299"/>
      <c r="H79" s="299"/>
      <c r="I79" s="299"/>
      <c r="J79" s="299"/>
      <c r="K79" s="299"/>
      <c r="L79" s="299"/>
      <c r="M79" s="299"/>
      <c r="N79" s="299"/>
      <c r="O79" s="299"/>
      <c r="P79" s="29"/>
    </row>
    <row r="80" spans="1:25" s="4" customFormat="1">
      <c r="A80" s="29"/>
      <c r="B80" s="29"/>
      <c r="C80" s="29"/>
      <c r="D80" s="29"/>
      <c r="E80" s="29"/>
      <c r="F80" s="29"/>
      <c r="G80" s="29"/>
      <c r="H80" s="29"/>
      <c r="I80" s="29"/>
      <c r="J80" s="29"/>
      <c r="K80" s="29"/>
      <c r="L80" s="29"/>
      <c r="M80" s="29"/>
      <c r="N80" s="29"/>
      <c r="O80" s="29"/>
      <c r="P80" s="29"/>
      <c r="Q80" s="9"/>
      <c r="R80" s="9"/>
      <c r="S80" s="9"/>
      <c r="T80" s="9"/>
      <c r="U80" s="9"/>
      <c r="V80" s="9"/>
      <c r="W80" s="9"/>
      <c r="X80" s="9"/>
      <c r="Y80" s="9"/>
    </row>
    <row r="81" spans="1:25" s="4" customFormat="1">
      <c r="A81" s="29"/>
      <c r="B81" s="19" t="s">
        <v>94</v>
      </c>
      <c r="C81" s="22"/>
      <c r="D81" s="22"/>
      <c r="E81" s="22"/>
      <c r="F81" s="22"/>
      <c r="G81" s="22"/>
      <c r="H81" s="22"/>
      <c r="I81" s="22"/>
      <c r="J81" s="22"/>
      <c r="K81" s="22"/>
      <c r="L81" s="22"/>
      <c r="M81" s="22"/>
      <c r="N81" s="22"/>
      <c r="O81" s="22"/>
      <c r="P81" s="29"/>
      <c r="Q81" s="9"/>
      <c r="R81" s="9"/>
      <c r="S81" s="9"/>
      <c r="T81" s="9"/>
      <c r="U81" s="9"/>
      <c r="V81" s="9"/>
      <c r="W81" s="9"/>
      <c r="X81" s="9"/>
      <c r="Y81" s="9"/>
    </row>
    <row r="82" spans="1:25" s="4" customFormat="1" ht="16.5" customHeight="1" thickBot="1">
      <c r="A82" s="29"/>
      <c r="B82" s="29"/>
      <c r="C82" s="74"/>
      <c r="D82" s="29"/>
      <c r="E82" s="29"/>
      <c r="F82" s="29"/>
      <c r="G82" s="29"/>
      <c r="H82" s="29"/>
      <c r="I82" s="29"/>
      <c r="J82" s="29"/>
      <c r="K82" s="29"/>
      <c r="L82" s="29"/>
      <c r="M82" s="29"/>
      <c r="N82" s="29"/>
      <c r="O82" s="29"/>
      <c r="P82" s="39"/>
      <c r="Q82" s="9"/>
      <c r="R82" s="9"/>
      <c r="S82" s="9"/>
      <c r="T82" s="9"/>
      <c r="U82" s="9"/>
      <c r="V82" s="9"/>
      <c r="W82" s="9"/>
      <c r="X82" s="9"/>
      <c r="Y82" s="9"/>
    </row>
    <row r="83" spans="1:25" s="9" customFormat="1" ht="43.5" customHeight="1" thickBot="1">
      <c r="A83" s="29"/>
      <c r="B83" s="29"/>
      <c r="C83" s="361" t="s">
        <v>187</v>
      </c>
      <c r="D83" s="362"/>
      <c r="E83" s="362"/>
      <c r="F83" s="362"/>
      <c r="G83" s="362"/>
      <c r="H83" s="362"/>
      <c r="I83" s="362"/>
      <c r="J83" s="362"/>
      <c r="K83" s="363"/>
      <c r="L83" s="255"/>
      <c r="M83" s="355" t="s">
        <v>103</v>
      </c>
      <c r="N83" s="356"/>
      <c r="O83" s="357"/>
      <c r="P83" s="257"/>
      <c r="Q83" s="256"/>
      <c r="R83" s="29"/>
      <c r="S83" s="29"/>
      <c r="T83" s="29"/>
      <c r="U83" s="29"/>
    </row>
    <row r="84" spans="1:25" s="29" customFormat="1" ht="6" customHeight="1" thickBot="1">
      <c r="C84" s="253"/>
      <c r="D84" s="253"/>
      <c r="E84" s="253"/>
      <c r="F84" s="253"/>
      <c r="G84" s="253"/>
      <c r="H84" s="253"/>
      <c r="I84" s="253"/>
      <c r="J84" s="253"/>
      <c r="L84" s="254"/>
      <c r="M84" s="254"/>
      <c r="N84" s="254"/>
      <c r="O84" s="254"/>
    </row>
    <row r="85" spans="1:25" s="9" customFormat="1" ht="61.5" customHeight="1" thickBot="1">
      <c r="A85" s="29"/>
      <c r="B85" s="29"/>
      <c r="C85" s="364" t="s">
        <v>216</v>
      </c>
      <c r="D85" s="365"/>
      <c r="E85" s="365"/>
      <c r="F85" s="365"/>
      <c r="G85" s="365"/>
      <c r="H85" s="365"/>
      <c r="I85" s="365"/>
      <c r="J85" s="366"/>
      <c r="K85" s="367"/>
      <c r="L85" s="29"/>
      <c r="M85" s="29"/>
      <c r="N85" s="39"/>
      <c r="O85" s="29"/>
      <c r="P85" s="29"/>
      <c r="Q85" s="29"/>
      <c r="R85" s="29"/>
      <c r="S85" s="29"/>
    </row>
    <row r="86" spans="1:25" s="4" customFormat="1" ht="26.25" customHeight="1">
      <c r="A86" s="29"/>
      <c r="B86" s="29"/>
      <c r="C86" s="38"/>
      <c r="D86" s="29"/>
      <c r="E86" s="29"/>
      <c r="F86" s="29"/>
      <c r="G86" s="29"/>
      <c r="H86" s="29"/>
      <c r="I86" s="29"/>
      <c r="J86" s="29"/>
      <c r="K86" s="29"/>
      <c r="L86" s="29"/>
      <c r="M86" s="29"/>
      <c r="N86" s="250"/>
      <c r="O86" s="29"/>
      <c r="P86" s="29"/>
      <c r="Q86" s="9"/>
      <c r="R86" s="9"/>
      <c r="S86" s="9"/>
      <c r="T86" s="9"/>
      <c r="U86" s="9"/>
      <c r="V86" s="9"/>
      <c r="W86" s="9"/>
      <c r="X86" s="9"/>
      <c r="Y86" s="9"/>
    </row>
    <row r="87" spans="1:25" s="9" customFormat="1" ht="17.25" customHeight="1">
      <c r="A87" s="29"/>
      <c r="B87" s="29"/>
      <c r="C87" s="336" t="s">
        <v>15</v>
      </c>
      <c r="D87" s="337"/>
      <c r="E87" s="337"/>
      <c r="F87" s="338"/>
      <c r="G87" s="330" t="s">
        <v>175</v>
      </c>
      <c r="H87" s="331"/>
      <c r="I87" s="332"/>
      <c r="J87" s="351" t="s">
        <v>145</v>
      </c>
      <c r="K87" s="352"/>
      <c r="L87" s="330" t="s">
        <v>146</v>
      </c>
      <c r="M87" s="331"/>
      <c r="N87" s="331"/>
      <c r="O87" s="332"/>
      <c r="P87" s="76"/>
    </row>
    <row r="88" spans="1:25" s="9" customFormat="1" ht="17.25" customHeight="1" thickBot="1">
      <c r="A88" s="29"/>
      <c r="B88" s="29"/>
      <c r="C88" s="339"/>
      <c r="D88" s="340"/>
      <c r="E88" s="340"/>
      <c r="F88" s="341"/>
      <c r="G88" s="239">
        <v>2016</v>
      </c>
      <c r="H88" s="239">
        <v>2020</v>
      </c>
      <c r="I88" s="239">
        <v>2030</v>
      </c>
      <c r="J88" s="353"/>
      <c r="K88" s="354"/>
      <c r="L88" s="200">
        <v>2016</v>
      </c>
      <c r="M88" s="200">
        <v>2020</v>
      </c>
      <c r="N88" s="201">
        <v>2030</v>
      </c>
      <c r="O88" s="202"/>
      <c r="P88" s="39"/>
    </row>
    <row r="89" spans="1:25" s="9" customFormat="1" ht="17.25" customHeight="1" thickTop="1" thickBot="1">
      <c r="A89" s="29"/>
      <c r="B89" s="29"/>
      <c r="C89" s="342" t="s">
        <v>184</v>
      </c>
      <c r="D89" s="343"/>
      <c r="E89" s="343"/>
      <c r="F89" s="344"/>
      <c r="G89" s="241">
        <v>0</v>
      </c>
      <c r="H89" s="251">
        <f>G89</f>
        <v>0</v>
      </c>
      <c r="I89" s="252">
        <f>G89</f>
        <v>0</v>
      </c>
      <c r="J89" s="240">
        <f>ROUND(0.55,2)</f>
        <v>0.55000000000000004</v>
      </c>
      <c r="K89" s="242" t="s">
        <v>181</v>
      </c>
      <c r="L89" s="288">
        <f>G89*24*365*$J$89</f>
        <v>0</v>
      </c>
      <c r="M89" s="288">
        <f>H89*24*365*$J$89</f>
        <v>0</v>
      </c>
      <c r="N89" s="288">
        <f>I89*24*365*$J$89</f>
        <v>0</v>
      </c>
      <c r="O89" s="244" t="str">
        <f>"kgCO2/年/"&amp;調査票!D10&amp;""</f>
        <v>kgCO2/年/単位</v>
      </c>
      <c r="P89" s="39"/>
    </row>
    <row r="90" spans="1:25" s="9" customFormat="1" ht="17.25" customHeight="1">
      <c r="A90" s="29"/>
      <c r="B90" s="29"/>
      <c r="C90" s="345" t="s">
        <v>176</v>
      </c>
      <c r="D90" s="346"/>
      <c r="E90" s="346"/>
      <c r="F90" s="347"/>
      <c r="G90" s="265" t="s">
        <v>180</v>
      </c>
      <c r="H90" s="265" t="s">
        <v>178</v>
      </c>
      <c r="I90" s="266" t="s">
        <v>178</v>
      </c>
      <c r="J90" s="240">
        <f>2.32/2</f>
        <v>1.1599999999999999</v>
      </c>
      <c r="K90" s="243" t="s">
        <v>183</v>
      </c>
      <c r="L90" s="287">
        <f>$J$90*1000</f>
        <v>1160</v>
      </c>
      <c r="M90" s="287">
        <f>$J$90*1000</f>
        <v>1160</v>
      </c>
      <c r="N90" s="287">
        <f>$J$90*1000</f>
        <v>1160</v>
      </c>
      <c r="O90" s="245" t="str">
        <f>"kgCO2/年/"&amp;調査票!D10&amp;""</f>
        <v>kgCO2/年/単位</v>
      </c>
      <c r="P90" s="39"/>
    </row>
    <row r="91" spans="1:25" s="9" customFormat="1" ht="17.25" customHeight="1">
      <c r="A91" s="29"/>
      <c r="B91" s="29"/>
      <c r="C91" s="345" t="s">
        <v>177</v>
      </c>
      <c r="D91" s="346"/>
      <c r="E91" s="346"/>
      <c r="F91" s="347"/>
      <c r="G91" s="267" t="s">
        <v>179</v>
      </c>
      <c r="H91" s="267" t="s">
        <v>178</v>
      </c>
      <c r="I91" s="267" t="s">
        <v>178</v>
      </c>
      <c r="J91" s="240">
        <f>2.58/2</f>
        <v>1.29</v>
      </c>
      <c r="K91" s="243" t="s">
        <v>183</v>
      </c>
      <c r="L91" s="287">
        <f>$J$91*1000</f>
        <v>1290</v>
      </c>
      <c r="M91" s="287">
        <f>$J$91*1000</f>
        <v>1290</v>
      </c>
      <c r="N91" s="287">
        <f>$J$91*1000</f>
        <v>1290</v>
      </c>
      <c r="O91" s="245" t="str">
        <f>"kgCO2/年/"&amp;調査票!D10&amp;""</f>
        <v>kgCO2/年/単位</v>
      </c>
      <c r="P91" s="39"/>
    </row>
    <row r="92" spans="1:25" s="9" customFormat="1" ht="17.25" customHeight="1" thickBot="1">
      <c r="A92" s="29"/>
      <c r="B92" s="29"/>
      <c r="C92" s="333" t="s">
        <v>186</v>
      </c>
      <c r="D92" s="334"/>
      <c r="E92" s="334"/>
      <c r="F92" s="335"/>
      <c r="G92" s="275" t="s">
        <v>178</v>
      </c>
      <c r="H92" s="268" t="s">
        <v>178</v>
      </c>
      <c r="I92" s="268" t="s">
        <v>178</v>
      </c>
      <c r="J92" s="247">
        <f>ROUND(0.55,2)</f>
        <v>0.55000000000000004</v>
      </c>
      <c r="K92" s="248" t="s">
        <v>182</v>
      </c>
      <c r="L92" s="289">
        <f>$J$92</f>
        <v>0.55000000000000004</v>
      </c>
      <c r="M92" s="289">
        <f>$J$92</f>
        <v>0.55000000000000004</v>
      </c>
      <c r="N92" s="289">
        <f>$J$92</f>
        <v>0.55000000000000004</v>
      </c>
      <c r="O92" s="249" t="str">
        <f>"kgCO2/年/"&amp;調査票!D10&amp;""</f>
        <v>kgCO2/年/単位</v>
      </c>
      <c r="P92" s="39"/>
    </row>
    <row r="93" spans="1:25" s="9" customFormat="1" ht="26.25" customHeight="1" thickTop="1">
      <c r="A93" s="29"/>
      <c r="B93" s="29"/>
      <c r="C93" s="358" t="str">
        <f>"削減原単位[kgCO2/年/"&amp;調査票!D10&amp;"]"</f>
        <v>削減原単位[kgCO2/年/単位]</v>
      </c>
      <c r="D93" s="359"/>
      <c r="E93" s="359"/>
      <c r="F93" s="359"/>
      <c r="G93" s="359"/>
      <c r="H93" s="359"/>
      <c r="I93" s="359"/>
      <c r="J93" s="359"/>
      <c r="K93" s="360"/>
      <c r="L93" s="274">
        <f>IF(M83="選択してください",0,VLOOKUP(M83,C89:N92,10,FALSE))</f>
        <v>0</v>
      </c>
      <c r="M93" s="274">
        <f>IF(M83="選択してください",0,VLOOKUP(M83,C89:N92,11,FALSE))</f>
        <v>0</v>
      </c>
      <c r="N93" s="274">
        <f>IF(M83="選択してください",0,VLOOKUP(M83,C89:N92,12,FALSE))</f>
        <v>0</v>
      </c>
      <c r="O93" s="246" t="str">
        <f>"kgCO2/年/"&amp;調査票!D10&amp;""</f>
        <v>kgCO2/年/単位</v>
      </c>
      <c r="P93" s="29"/>
    </row>
    <row r="94" spans="1:25" s="29" customFormat="1" ht="5.25" customHeight="1">
      <c r="C94" s="42"/>
      <c r="D94" s="135"/>
      <c r="E94" s="135"/>
      <c r="F94" s="135"/>
      <c r="G94" s="135"/>
      <c r="H94" s="135"/>
      <c r="I94" s="135"/>
      <c r="J94" s="135"/>
      <c r="K94" s="135"/>
      <c r="L94" s="134"/>
      <c r="M94" s="134"/>
      <c r="N94" s="134"/>
      <c r="O94" s="135"/>
    </row>
    <row r="95" spans="1:25" s="9" customFormat="1" ht="14.25" thickBot="1">
      <c r="A95" s="29"/>
      <c r="B95" s="29"/>
      <c r="C95" s="40" t="s">
        <v>185</v>
      </c>
      <c r="D95" s="135"/>
      <c r="E95" s="135"/>
      <c r="F95" s="135"/>
      <c r="G95" s="135"/>
      <c r="H95" s="135"/>
      <c r="I95" s="135"/>
      <c r="J95" s="135"/>
      <c r="K95" s="135"/>
      <c r="L95" s="134"/>
      <c r="M95" s="134"/>
      <c r="N95" s="134"/>
      <c r="O95" s="135"/>
      <c r="P95" s="29"/>
    </row>
    <row r="96" spans="1:25" s="9" customFormat="1">
      <c r="A96" s="29"/>
      <c r="B96" s="29"/>
      <c r="C96" s="316" t="s">
        <v>98</v>
      </c>
      <c r="D96" s="317"/>
      <c r="E96" s="317"/>
      <c r="F96" s="317"/>
      <c r="G96" s="317"/>
      <c r="H96" s="317"/>
      <c r="I96" s="317"/>
      <c r="J96" s="317"/>
      <c r="K96" s="317"/>
      <c r="L96" s="317"/>
      <c r="M96" s="317"/>
      <c r="N96" s="317"/>
      <c r="O96" s="318"/>
      <c r="P96" s="29"/>
    </row>
    <row r="97" spans="1:25" s="9" customFormat="1" ht="14.25" thickBot="1">
      <c r="A97" s="29"/>
      <c r="B97" s="29"/>
      <c r="C97" s="322"/>
      <c r="D97" s="323"/>
      <c r="E97" s="323"/>
      <c r="F97" s="323"/>
      <c r="G97" s="323"/>
      <c r="H97" s="323"/>
      <c r="I97" s="323"/>
      <c r="J97" s="323"/>
      <c r="K97" s="323"/>
      <c r="L97" s="323"/>
      <c r="M97" s="323"/>
      <c r="N97" s="323"/>
      <c r="O97" s="324"/>
      <c r="P97" s="29"/>
    </row>
    <row r="98" spans="1:25" s="9" customFormat="1" ht="5.25" customHeight="1">
      <c r="A98" s="29"/>
      <c r="B98" s="29"/>
      <c r="C98" s="158"/>
      <c r="D98" s="158"/>
      <c r="E98" s="158"/>
      <c r="F98" s="158"/>
      <c r="G98" s="158"/>
      <c r="H98" s="158"/>
      <c r="I98" s="158"/>
      <c r="J98" s="158"/>
      <c r="K98" s="158"/>
      <c r="L98" s="158"/>
      <c r="M98" s="158"/>
      <c r="N98" s="158"/>
      <c r="O98" s="158"/>
      <c r="P98" s="29"/>
    </row>
    <row r="99" spans="1:25" s="9" customFormat="1" ht="14.25">
      <c r="A99" s="29"/>
      <c r="B99" s="299" t="s">
        <v>114</v>
      </c>
      <c r="C99" s="299"/>
      <c r="D99" s="299"/>
      <c r="E99" s="299"/>
      <c r="F99" s="299"/>
      <c r="G99" s="299"/>
      <c r="H99" s="299"/>
      <c r="I99" s="299"/>
      <c r="J99" s="299"/>
      <c r="K99" s="299"/>
      <c r="L99" s="299"/>
      <c r="M99" s="299"/>
      <c r="N99" s="299"/>
      <c r="O99" s="299"/>
      <c r="P99" s="29"/>
    </row>
    <row r="100" spans="1:25" s="9" customFormat="1" ht="5.25" customHeight="1">
      <c r="A100" s="29"/>
      <c r="B100" s="29"/>
      <c r="C100" s="29"/>
      <c r="D100" s="29"/>
      <c r="E100" s="29"/>
      <c r="F100" s="29"/>
      <c r="G100" s="29"/>
      <c r="H100" s="29"/>
      <c r="I100" s="29"/>
      <c r="J100" s="29"/>
      <c r="K100" s="29"/>
      <c r="L100" s="29"/>
      <c r="M100" s="29"/>
      <c r="N100" s="29"/>
      <c r="O100" s="29"/>
      <c r="P100" s="29"/>
    </row>
    <row r="101" spans="1:25" s="4" customFormat="1" hidden="1">
      <c r="L101" s="9"/>
      <c r="M101" s="9"/>
      <c r="N101" s="9"/>
      <c r="O101" s="9"/>
      <c r="Q101" s="9"/>
      <c r="R101" s="9"/>
      <c r="S101" s="9"/>
      <c r="T101" s="9"/>
      <c r="U101" s="9"/>
      <c r="V101" s="9"/>
      <c r="W101" s="9"/>
      <c r="X101" s="9"/>
      <c r="Y101" s="9"/>
    </row>
    <row r="102" spans="1:25" hidden="1"/>
    <row r="103" spans="1:25" hidden="1"/>
    <row r="104" spans="1:25" hidden="1"/>
    <row r="105" spans="1:25" hidden="1"/>
    <row r="106" spans="1:25" hidden="1"/>
    <row r="107" spans="1:25" hidden="1"/>
    <row r="108" spans="1:25" hidden="1"/>
    <row r="109" spans="1:25" hidden="1"/>
    <row r="110" spans="1:25" hidden="1"/>
    <row r="111" spans="1:25" hidden="1"/>
    <row r="112" spans="1:25"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52">
    <mergeCell ref="C45:K45"/>
    <mergeCell ref="C27:F27"/>
    <mergeCell ref="G27:I27"/>
    <mergeCell ref="J27:K27"/>
    <mergeCell ref="L27:N27"/>
    <mergeCell ref="H12:J12"/>
    <mergeCell ref="H13:J13"/>
    <mergeCell ref="K12:L12"/>
    <mergeCell ref="K13:L13"/>
    <mergeCell ref="C29:D30"/>
    <mergeCell ref="E29:F30"/>
    <mergeCell ref="G29:I29"/>
    <mergeCell ref="J29:K30"/>
    <mergeCell ref="L29:O29"/>
    <mergeCell ref="B99:O99"/>
    <mergeCell ref="B79:O79"/>
    <mergeCell ref="B51:O51"/>
    <mergeCell ref="C48:O49"/>
    <mergeCell ref="C76:O77"/>
    <mergeCell ref="C96:O97"/>
    <mergeCell ref="B1:O1"/>
    <mergeCell ref="C8:C9"/>
    <mergeCell ref="D8:F9"/>
    <mergeCell ref="K8:L8"/>
    <mergeCell ref="K10:L10"/>
    <mergeCell ref="I3:L3"/>
    <mergeCell ref="D21:F21"/>
    <mergeCell ref="K9:L9"/>
    <mergeCell ref="K11:L11"/>
    <mergeCell ref="H11:J11"/>
    <mergeCell ref="C73:K73"/>
    <mergeCell ref="C55:F55"/>
    <mergeCell ref="G55:I55"/>
    <mergeCell ref="J55:K55"/>
    <mergeCell ref="L55:N55"/>
    <mergeCell ref="C57:D58"/>
    <mergeCell ref="E57:F58"/>
    <mergeCell ref="G57:I57"/>
    <mergeCell ref="J57:K58"/>
    <mergeCell ref="L57:O57"/>
    <mergeCell ref="M83:O83"/>
    <mergeCell ref="C93:K93"/>
    <mergeCell ref="C83:K83"/>
    <mergeCell ref="C85:K85"/>
    <mergeCell ref="J87:K88"/>
    <mergeCell ref="L87:O87"/>
    <mergeCell ref="G87:I87"/>
    <mergeCell ref="C92:F92"/>
    <mergeCell ref="C87:F88"/>
    <mergeCell ref="C89:F89"/>
    <mergeCell ref="C90:F90"/>
    <mergeCell ref="C91:F91"/>
  </mergeCells>
  <phoneticPr fontId="1"/>
  <conditionalFormatting sqref="A81:XFD65536">
    <cfRule type="expression" dxfId="5" priority="60" stopIfTrue="1">
      <formula>$I$3="Ⅰ[想定削減率]"</formula>
    </cfRule>
  </conditionalFormatting>
  <conditionalFormatting sqref="A81:XFD100">
    <cfRule type="expression" dxfId="4" priority="59" stopIfTrue="1">
      <formula>$I$3="Ⅱ[エネルギー使用量差]"</formula>
    </cfRule>
  </conditionalFormatting>
  <conditionalFormatting sqref="A53:XFD79">
    <cfRule type="expression" dxfId="3" priority="61" stopIfTrue="1">
      <formula>$I$3="Ⅲ[再生可能エネルギー供給量]"</formula>
    </cfRule>
    <cfRule type="expression" dxfId="2" priority="62" stopIfTrue="1">
      <formula>$I$3="Ⅰ[想定削減率]"</formula>
    </cfRule>
  </conditionalFormatting>
  <conditionalFormatting sqref="A25:XFD51">
    <cfRule type="expression" dxfId="1" priority="63" stopIfTrue="1">
      <formula>$I$3="Ⅲ[再生可能エネルギー供給量]"</formula>
    </cfRule>
    <cfRule type="expression" dxfId="0" priority="64" stopIfTrue="1">
      <formula>$I$3="Ⅱ[エネルギー使用量差]"</formula>
    </cfRule>
  </conditionalFormatting>
  <dataValidations count="2">
    <dataValidation type="list" allowBlank="1" showInputMessage="1" showErrorMessage="1" sqref="L84:L85">
      <formula1>"選択してください,再生可能エネルギー発電,バイオエタノール,バイオディーゼル,再生可能エネルギー発電（kWhを用いて計算）"</formula1>
    </dataValidation>
    <dataValidation type="list" allowBlank="1" showInputMessage="1" showErrorMessage="1" sqref="M83:O83">
      <formula1>"選択してください,再生可能エネルギー発電,バイオエタノール,バイオディーゼル,再生可能エネルギー発電（導入単位が「kWh」）"</formula1>
    </dataValidation>
  </dataValidations>
  <hyperlinks>
    <hyperlink ref="B51:O51" location="結果表!A1" display="次のページへお進みください（クリックしてください）"/>
    <hyperlink ref="B79:O79" location="結果表!A1" display="次のページへお進みください（クリックしてください）"/>
    <hyperlink ref="B99:O99" location="結果表!A1" display="次のページへお進みください（クリックしてください）"/>
  </hyperlinks>
  <pageMargins left="0.71" right="0.71" top="0.75000000000000011" bottom="0.75000000000000011" header="0.31" footer="0.31"/>
  <pageSetup paperSize="9" scale="99" orientation="landscape" verticalDpi="200" r:id="rId1"/>
  <headerFooter>
    <oddFooter>&amp;C&amp;"ヒラギノ角ゴ ProN W3,標準"&amp;12&amp;K000000CO2削減原単位記入・計算シート&amp;R&amp;"ＭＳ Ｐゴシック,標準"&amp;K000000&amp;P／&amp;N</oddFooter>
  </headerFooter>
  <rowBreaks count="1" manualBreakCount="1">
    <brk id="79"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A19" zoomScaleNormal="100" workbookViewId="0">
      <selection activeCell="C27" sqref="C27:D27"/>
    </sheetView>
  </sheetViews>
  <sheetFormatPr defaultColWidth="0" defaultRowHeight="13.5" zeroHeight="1"/>
  <cols>
    <col min="1" max="1" width="1.5" style="1" customWidth="1"/>
    <col min="2" max="2" width="32.375" style="1" customWidth="1"/>
    <col min="3" max="4" width="17.25" style="1" customWidth="1"/>
    <col min="5" max="5" width="1.5" style="5" customWidth="1"/>
    <col min="6" max="16384" width="9" style="1" hidden="1"/>
  </cols>
  <sheetData>
    <row r="1" spans="1:5" ht="17.25">
      <c r="A1" s="59"/>
      <c r="B1" s="315" t="s">
        <v>76</v>
      </c>
      <c r="C1" s="315"/>
      <c r="D1" s="315"/>
      <c r="E1" s="60"/>
    </row>
    <row r="2" spans="1:5" ht="60" customHeight="1">
      <c r="A2" s="29"/>
      <c r="B2" s="407" t="s">
        <v>113</v>
      </c>
      <c r="C2" s="407"/>
      <c r="D2" s="407"/>
      <c r="E2" s="60"/>
    </row>
    <row r="3" spans="1:5">
      <c r="A3" s="61"/>
      <c r="B3" s="62" t="s">
        <v>54</v>
      </c>
      <c r="C3" s="63"/>
      <c r="D3" s="63"/>
      <c r="E3" s="61"/>
    </row>
    <row r="4" spans="1:5">
      <c r="A4" s="61"/>
      <c r="B4" s="3" t="s">
        <v>42</v>
      </c>
      <c r="C4" s="103">
        <f>導入量!F20</f>
        <v>0</v>
      </c>
      <c r="D4" s="94" t="str">
        <f>"["&amp;調査票!D10&amp;"]"</f>
        <v>[単位]</v>
      </c>
      <c r="E4" s="60"/>
    </row>
    <row r="5" spans="1:5">
      <c r="A5" s="61"/>
      <c r="B5" s="3" t="s">
        <v>48</v>
      </c>
      <c r="C5" s="95">
        <f>IF($C$27="Ⅰ[想定削減率]",削減原単位!L45,IF($C$27="Ⅱ[エネルギー使用量差]",削減原単位!L73,IF($C$27="Ⅲ[再生可能エネルギー供給量]",削減原単位!L93,0)))/1000</f>
        <v>0</v>
      </c>
      <c r="D5" s="96" t="str">
        <f>"[tCO2/"&amp;調査票!D10&amp;"]"</f>
        <v>[tCO2/単位]</v>
      </c>
      <c r="E5" s="60"/>
    </row>
    <row r="6" spans="1:5">
      <c r="A6" s="61"/>
      <c r="B6" s="11" t="s">
        <v>47</v>
      </c>
      <c r="C6" s="102">
        <f>C4*C5</f>
        <v>0</v>
      </c>
      <c r="D6" s="96" t="s">
        <v>52</v>
      </c>
      <c r="E6" s="60"/>
    </row>
    <row r="7" spans="1:5" s="5" customFormat="1" ht="5.25" customHeight="1">
      <c r="A7" s="61"/>
      <c r="B7" s="44"/>
      <c r="C7" s="90"/>
      <c r="D7" s="64"/>
      <c r="E7" s="60"/>
    </row>
    <row r="8" spans="1:5" s="5" customFormat="1">
      <c r="A8" s="61"/>
      <c r="B8" s="65" t="s">
        <v>55</v>
      </c>
      <c r="C8" s="91"/>
      <c r="D8" s="62"/>
      <c r="E8" s="61"/>
    </row>
    <row r="9" spans="1:5">
      <c r="A9" s="61"/>
      <c r="B9" s="11" t="s">
        <v>27</v>
      </c>
      <c r="C9" s="101">
        <f>IF($C$26="A[ストック数]",導入量!D44,IF($C$26="B[フロー数（販売数）]",導入量!D68,IF($C$26="C[供給数]",導入量!D86,0)))</f>
        <v>0</v>
      </c>
      <c r="D9" s="94" t="str">
        <f>"["&amp;調査票!D10&amp;"]"</f>
        <v>[単位]</v>
      </c>
      <c r="E9" s="60"/>
    </row>
    <row r="10" spans="1:5">
      <c r="A10" s="61"/>
      <c r="B10" s="11" t="s">
        <v>49</v>
      </c>
      <c r="C10" s="101">
        <f>IF($C$27="Ⅰ[想定削減率]",削減原単位!M45,IF($C$27="Ⅱ[エネルギー使用量差]",削減原単位!M73,IF($C$27="Ⅲ[再生可能エネルギー供給量]",削減原単位!M93,0)))*C9/1000</f>
        <v>0</v>
      </c>
      <c r="D10" s="96" t="s">
        <v>53</v>
      </c>
      <c r="E10" s="60"/>
    </row>
    <row r="11" spans="1:5">
      <c r="A11" s="61"/>
      <c r="B11" s="11" t="s">
        <v>50</v>
      </c>
      <c r="C11" s="102">
        <f>IF($C$26="A[ストック数]",導入量!E44,IF($C$26="B[フロー数（販売数）]",導入量!E68,IF($C$26="C[供給数]",導入量!E86,0)))</f>
        <v>0</v>
      </c>
      <c r="D11" s="96" t="str">
        <f>"["&amp;調査票!D10&amp;"]"</f>
        <v>[単位]</v>
      </c>
      <c r="E11" s="60"/>
    </row>
    <row r="12" spans="1:5">
      <c r="A12" s="61"/>
      <c r="B12" s="11" t="s">
        <v>51</v>
      </c>
      <c r="C12" s="102">
        <f>IF($C$27="Ⅰ[想定削減率]",削減原単位!N45,IF($C$27="Ⅱ[エネルギー使用量差]",削減原単位!N73,IF($C$27="Ⅲ[再生可能エネルギー供給量]",削減原単位!N93,0)))*C11/1000</f>
        <v>0</v>
      </c>
      <c r="D12" s="96" t="s">
        <v>19</v>
      </c>
      <c r="E12" s="60"/>
    </row>
    <row r="13" spans="1:5" s="5" customFormat="1" ht="5.25" customHeight="1">
      <c r="A13" s="61"/>
      <c r="B13" s="39"/>
      <c r="C13" s="66"/>
      <c r="D13" s="64"/>
      <c r="E13" s="60"/>
    </row>
    <row r="14" spans="1:5">
      <c r="A14" s="61"/>
      <c r="B14" s="65" t="s">
        <v>56</v>
      </c>
      <c r="C14" s="61"/>
      <c r="D14" s="63"/>
      <c r="E14" s="61"/>
    </row>
    <row r="15" spans="1:5" ht="40.5" customHeight="1">
      <c r="A15" s="39"/>
      <c r="B15" s="56" t="s">
        <v>0</v>
      </c>
      <c r="C15" s="408" t="str">
        <f>調査票!C4</f>
        <v>上水道システムにおける省CO2促進モデル事業</v>
      </c>
      <c r="D15" s="409"/>
      <c r="E15" s="60"/>
    </row>
    <row r="16" spans="1:5">
      <c r="A16" s="39"/>
      <c r="B16" s="57" t="s">
        <v>217</v>
      </c>
      <c r="C16" s="113">
        <f>調査票!C5</f>
        <v>0</v>
      </c>
      <c r="D16" s="72" t="s">
        <v>92</v>
      </c>
      <c r="E16" s="60"/>
    </row>
    <row r="17" spans="1:5">
      <c r="A17" s="39"/>
      <c r="B17" s="56" t="s">
        <v>9</v>
      </c>
      <c r="C17" s="71" t="str">
        <f>""&amp;調査票!E5&amp;"～"&amp;調査票!E6&amp;""</f>
        <v>選択してください～選択してください</v>
      </c>
      <c r="D17" s="72"/>
      <c r="E17" s="60"/>
    </row>
    <row r="18" spans="1:5">
      <c r="A18" s="39"/>
      <c r="B18" s="57" t="s">
        <v>102</v>
      </c>
      <c r="C18" s="71">
        <f>調査票!C7</f>
        <v>0</v>
      </c>
      <c r="D18" s="72" t="s">
        <v>92</v>
      </c>
      <c r="E18" s="60"/>
    </row>
    <row r="19" spans="1:5">
      <c r="A19" s="39"/>
      <c r="B19" s="57" t="s">
        <v>40</v>
      </c>
      <c r="C19" s="113" t="str">
        <f>調査票!D10</f>
        <v>単位</v>
      </c>
      <c r="D19" s="72"/>
      <c r="E19" s="60"/>
    </row>
    <row r="20" spans="1:5">
      <c r="A20" s="39"/>
      <c r="B20" s="57" t="s">
        <v>80</v>
      </c>
      <c r="C20" s="71" t="str">
        <f>調査票!E11</f>
        <v>選択してください</v>
      </c>
      <c r="D20" s="72"/>
      <c r="E20" s="60"/>
    </row>
    <row r="21" spans="1:5">
      <c r="A21" s="39"/>
      <c r="B21" s="57" t="s">
        <v>39</v>
      </c>
      <c r="C21" s="71" t="str">
        <f>調査票!E12</f>
        <v>選択してください</v>
      </c>
      <c r="D21" s="72"/>
      <c r="E21" s="60"/>
    </row>
    <row r="22" spans="1:5">
      <c r="A22" s="39"/>
      <c r="B22" s="57" t="s">
        <v>43</v>
      </c>
      <c r="C22" s="71" t="str">
        <f>調査票!E13</f>
        <v>選択してください</v>
      </c>
      <c r="D22" s="72" t="s">
        <v>93</v>
      </c>
      <c r="E22" s="60"/>
    </row>
    <row r="23" spans="1:5" hidden="1">
      <c r="A23" s="39"/>
      <c r="B23" s="167" t="s">
        <v>28</v>
      </c>
      <c r="C23" s="168" t="str">
        <f>調査票!E14</f>
        <v>選択してください</v>
      </c>
      <c r="D23" s="169"/>
      <c r="E23" s="60"/>
    </row>
    <row r="24" spans="1:5" ht="27" hidden="1">
      <c r="A24" s="39"/>
      <c r="B24" s="166" t="s">
        <v>62</v>
      </c>
      <c r="C24" s="168" t="e">
        <f>調査票!#REF!</f>
        <v>#REF!</v>
      </c>
      <c r="D24" s="169"/>
      <c r="E24" s="60"/>
    </row>
    <row r="25" spans="1:5" ht="27" hidden="1">
      <c r="A25" s="39"/>
      <c r="B25" s="166" t="s">
        <v>63</v>
      </c>
      <c r="C25" s="168" t="e">
        <f>調査票!#REF!</f>
        <v>#REF!</v>
      </c>
      <c r="D25" s="169"/>
      <c r="E25" s="60"/>
    </row>
    <row r="26" spans="1:5">
      <c r="A26" s="61"/>
      <c r="B26" s="57" t="s">
        <v>23</v>
      </c>
      <c r="C26" s="404" t="str">
        <f>調査票!E17</f>
        <v>選択してください</v>
      </c>
      <c r="D26" s="405"/>
      <c r="E26" s="60"/>
    </row>
    <row r="27" spans="1:5">
      <c r="A27" s="61"/>
      <c r="B27" s="57" t="s">
        <v>24</v>
      </c>
      <c r="C27" s="404" t="str">
        <f>調査票!E18</f>
        <v>選択してください</v>
      </c>
      <c r="D27" s="405"/>
      <c r="E27" s="60"/>
    </row>
    <row r="28" spans="1:5">
      <c r="A28" s="150"/>
      <c r="B28" s="39"/>
      <c r="C28" s="159"/>
      <c r="D28" s="159"/>
      <c r="E28" s="60"/>
    </row>
    <row r="29" spans="1:5" ht="26.25" customHeight="1">
      <c r="A29" s="150"/>
      <c r="B29" s="406" t="s">
        <v>112</v>
      </c>
      <c r="C29" s="406"/>
      <c r="D29" s="406"/>
      <c r="E29" s="60"/>
    </row>
    <row r="30" spans="1:5">
      <c r="A30" s="60"/>
      <c r="B30" s="67"/>
      <c r="C30" s="60"/>
      <c r="D30" s="60"/>
      <c r="E30" s="60"/>
    </row>
    <row r="31" spans="1:5" hidden="1">
      <c r="A31" s="5"/>
      <c r="B31" s="5"/>
      <c r="C31" s="5"/>
      <c r="D31" s="5"/>
    </row>
    <row r="32" spans="1:5" hidden="1">
      <c r="A32" s="5"/>
      <c r="B32" s="5"/>
      <c r="C32" s="5"/>
      <c r="D32" s="5"/>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sheetData>
  <mergeCells count="6">
    <mergeCell ref="B1:D1"/>
    <mergeCell ref="C26:D26"/>
    <mergeCell ref="C27:D27"/>
    <mergeCell ref="B29:D29"/>
    <mergeCell ref="B2:D2"/>
    <mergeCell ref="C15:D15"/>
  </mergeCells>
  <phoneticPr fontId="4"/>
  <pageMargins left="0.70866141732283472" right="0.70866141732283472" top="0.74803149606299213" bottom="0.74803149606299213" header="0.31496062992125984" footer="0.31496062992125984"/>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heetViews>
  <sheetFormatPr defaultColWidth="0" defaultRowHeight="13.5" customHeight="1" zeroHeight="1"/>
  <cols>
    <col min="1" max="1" width="1.125" style="9" customWidth="1"/>
    <col min="2" max="9" width="9.5" style="9" customWidth="1"/>
    <col min="10" max="10" width="1.5" style="9" customWidth="1"/>
    <col min="11" max="16384" width="8.875" style="9" hidden="1"/>
  </cols>
  <sheetData>
    <row r="1" spans="1:10" ht="17.25">
      <c r="A1" s="29"/>
      <c r="B1" s="315" t="s">
        <v>73</v>
      </c>
      <c r="C1" s="315"/>
      <c r="D1" s="315"/>
      <c r="E1" s="315"/>
      <c r="F1" s="315"/>
      <c r="G1" s="315"/>
      <c r="H1" s="315"/>
      <c r="I1" s="315"/>
      <c r="J1" s="29"/>
    </row>
    <row r="2" spans="1:10" ht="5.25" customHeight="1">
      <c r="A2" s="29"/>
      <c r="B2" s="85"/>
      <c r="C2" s="85"/>
      <c r="D2" s="85"/>
      <c r="E2" s="85"/>
      <c r="F2" s="85"/>
      <c r="G2" s="85"/>
      <c r="H2" s="85"/>
      <c r="I2" s="85"/>
      <c r="J2" s="29"/>
    </row>
    <row r="3" spans="1:10">
      <c r="A3" s="29"/>
      <c r="B3" s="17" t="s">
        <v>33</v>
      </c>
      <c r="C3" s="16"/>
      <c r="D3" s="16"/>
      <c r="E3" s="16"/>
      <c r="F3" s="16"/>
      <c r="G3" s="16"/>
      <c r="H3" s="16"/>
      <c r="I3" s="16"/>
      <c r="J3" s="29"/>
    </row>
    <row r="4" spans="1:10">
      <c r="A4" s="29"/>
      <c r="B4" s="17" t="s">
        <v>34</v>
      </c>
      <c r="C4" s="16"/>
      <c r="D4" s="16"/>
      <c r="E4" s="16"/>
      <c r="F4" s="16"/>
      <c r="G4" s="16"/>
      <c r="H4" s="16"/>
      <c r="I4" s="16"/>
      <c r="J4" s="29"/>
    </row>
    <row r="5" spans="1:10">
      <c r="A5" s="29"/>
      <c r="B5" s="17" t="s">
        <v>35</v>
      </c>
      <c r="C5" s="16"/>
      <c r="D5" s="16"/>
      <c r="E5" s="16"/>
      <c r="F5" s="16"/>
      <c r="G5" s="16"/>
      <c r="H5" s="16"/>
      <c r="I5" s="16"/>
      <c r="J5" s="29"/>
    </row>
    <row r="6" spans="1:10">
      <c r="A6" s="29"/>
      <c r="B6" s="17" t="s">
        <v>22</v>
      </c>
      <c r="C6" s="16"/>
      <c r="D6" s="16"/>
      <c r="E6" s="16"/>
      <c r="F6" s="16"/>
      <c r="G6" s="16"/>
      <c r="H6" s="16"/>
      <c r="I6" s="16"/>
      <c r="J6" s="29"/>
    </row>
    <row r="7" spans="1:10">
      <c r="A7" s="29"/>
      <c r="B7" s="29"/>
      <c r="C7" s="29"/>
      <c r="D7" s="29"/>
      <c r="E7" s="29"/>
      <c r="F7" s="29"/>
      <c r="G7" s="29"/>
      <c r="H7" s="29"/>
      <c r="I7" s="29"/>
      <c r="J7" s="29"/>
    </row>
    <row r="8" spans="1:10">
      <c r="A8" s="29"/>
      <c r="J8" s="29"/>
    </row>
    <row r="9" spans="1:10">
      <c r="A9" s="29"/>
      <c r="J9" s="29"/>
    </row>
    <row r="10" spans="1:10">
      <c r="A10" s="29"/>
      <c r="J10" s="29"/>
    </row>
    <row r="11" spans="1:10">
      <c r="A11" s="29"/>
      <c r="J11" s="29"/>
    </row>
    <row r="12" spans="1:10">
      <c r="A12" s="29"/>
      <c r="J12" s="29"/>
    </row>
    <row r="13" spans="1:10">
      <c r="A13" s="29"/>
      <c r="J13" s="29"/>
    </row>
    <row r="14" spans="1:10">
      <c r="A14" s="29"/>
      <c r="J14" s="29"/>
    </row>
    <row r="15" spans="1:10">
      <c r="A15" s="29"/>
      <c r="J15" s="29"/>
    </row>
    <row r="16" spans="1:10">
      <c r="A16" s="29"/>
      <c r="J16" s="29"/>
    </row>
    <row r="17" spans="1:10">
      <c r="A17" s="29"/>
      <c r="J17" s="29"/>
    </row>
    <row r="18" spans="1:10">
      <c r="A18" s="29"/>
      <c r="J18" s="29"/>
    </row>
    <row r="19" spans="1:10">
      <c r="A19" s="29"/>
      <c r="J19" s="29"/>
    </row>
    <row r="20" spans="1:10">
      <c r="A20" s="29"/>
      <c r="J20" s="29"/>
    </row>
    <row r="21" spans="1:10">
      <c r="A21" s="29"/>
      <c r="J21" s="29"/>
    </row>
    <row r="22" spans="1:10">
      <c r="A22" s="29"/>
      <c r="J22" s="29"/>
    </row>
    <row r="23" spans="1:10">
      <c r="A23" s="29"/>
      <c r="J23" s="29"/>
    </row>
    <row r="24" spans="1:10">
      <c r="A24" s="29"/>
      <c r="J24" s="29"/>
    </row>
    <row r="25" spans="1:10">
      <c r="A25" s="29"/>
      <c r="B25" s="29"/>
      <c r="C25" s="29"/>
      <c r="D25" s="29"/>
      <c r="E25" s="29"/>
      <c r="F25" s="29"/>
      <c r="G25" s="29"/>
      <c r="H25" s="29"/>
      <c r="I25" s="29"/>
      <c r="J25" s="29"/>
    </row>
    <row r="26" spans="1:10" hidden="1"/>
    <row r="27" spans="1:10" hidden="1"/>
    <row r="28" spans="1:10" ht="13.5" hidden="1" customHeight="1"/>
    <row r="29" spans="1:10" ht="13.5" hidden="1" customHeight="1"/>
    <row r="30" spans="1:10" ht="13.5" hidden="1" customHeight="1"/>
    <row r="31" spans="1:10" ht="13.5" hidden="1" customHeight="1"/>
    <row r="32" spans="1:10" ht="13.5" hidden="1" customHeigh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3.5" hidden="1" customHeight="1"/>
    <row r="44" ht="13.5" hidden="1" customHeight="1"/>
    <row r="45" ht="13.5" hidden="1" customHeight="1"/>
    <row r="46" ht="13.5" hidden="1" customHeight="1"/>
    <row r="47" ht="13.5" hidden="1" customHeight="1"/>
  </sheetData>
  <mergeCells count="1">
    <mergeCell ref="B1:I1"/>
  </mergeCells>
  <phoneticPr fontId="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workbookViewId="0"/>
  </sheetViews>
  <sheetFormatPr defaultColWidth="0" defaultRowHeight="13.5" zeroHeight="1"/>
  <cols>
    <col min="1" max="1" width="1.125" style="9" customWidth="1"/>
    <col min="2" max="9" width="9.375" style="9" customWidth="1"/>
    <col min="10" max="10" width="1.5" style="9" customWidth="1"/>
    <col min="11" max="16384" width="8.875" style="9" hidden="1"/>
  </cols>
  <sheetData>
    <row r="1" spans="1:10" ht="17.25">
      <c r="A1" s="29"/>
      <c r="B1" s="315" t="s">
        <v>74</v>
      </c>
      <c r="C1" s="315"/>
      <c r="D1" s="315"/>
      <c r="E1" s="315"/>
      <c r="F1" s="315"/>
      <c r="G1" s="315"/>
      <c r="H1" s="315"/>
      <c r="I1" s="315"/>
      <c r="J1" s="29"/>
    </row>
    <row r="2" spans="1:10" ht="5.25" customHeight="1">
      <c r="A2" s="29"/>
      <c r="B2" s="85"/>
      <c r="C2" s="85"/>
      <c r="D2" s="85"/>
      <c r="E2" s="85"/>
      <c r="F2" s="85"/>
      <c r="G2" s="85"/>
      <c r="H2" s="85"/>
      <c r="I2" s="85"/>
      <c r="J2" s="29"/>
    </row>
    <row r="3" spans="1:10">
      <c r="A3" s="29"/>
      <c r="B3" s="17" t="s">
        <v>36</v>
      </c>
      <c r="C3" s="16"/>
      <c r="D3" s="16"/>
      <c r="E3" s="16"/>
      <c r="F3" s="16"/>
      <c r="G3" s="16"/>
      <c r="H3" s="16"/>
      <c r="I3" s="16"/>
      <c r="J3" s="29"/>
    </row>
    <row r="4" spans="1:10">
      <c r="A4" s="29"/>
      <c r="B4" s="17" t="s">
        <v>37</v>
      </c>
      <c r="C4" s="16"/>
      <c r="D4" s="16"/>
      <c r="E4" s="16"/>
      <c r="F4" s="16"/>
      <c r="G4" s="16"/>
      <c r="H4" s="16"/>
      <c r="I4" s="16"/>
      <c r="J4" s="29"/>
    </row>
    <row r="5" spans="1:10" ht="13.5" customHeight="1">
      <c r="A5" s="29"/>
      <c r="B5" s="29"/>
      <c r="C5" s="29"/>
      <c r="D5" s="29"/>
      <c r="E5" s="29"/>
      <c r="F5" s="29"/>
      <c r="G5" s="29"/>
      <c r="H5" s="29"/>
      <c r="I5" s="29"/>
      <c r="J5" s="29"/>
    </row>
    <row r="6" spans="1:10">
      <c r="A6" s="29"/>
      <c r="J6" s="29"/>
    </row>
    <row r="7" spans="1:10">
      <c r="A7" s="29"/>
      <c r="J7" s="29"/>
    </row>
    <row r="8" spans="1:10">
      <c r="A8" s="29"/>
      <c r="J8" s="29"/>
    </row>
    <row r="9" spans="1:10">
      <c r="A9" s="29"/>
      <c r="J9" s="29"/>
    </row>
    <row r="10" spans="1:10">
      <c r="A10" s="29"/>
      <c r="J10" s="29"/>
    </row>
    <row r="11" spans="1:10">
      <c r="A11" s="29"/>
      <c r="J11" s="29"/>
    </row>
    <row r="12" spans="1:10">
      <c r="A12" s="29"/>
      <c r="J12" s="29"/>
    </row>
    <row r="13" spans="1:10">
      <c r="A13" s="29"/>
      <c r="J13" s="29"/>
    </row>
    <row r="14" spans="1:10">
      <c r="A14" s="29"/>
      <c r="J14" s="29"/>
    </row>
    <row r="15" spans="1:10">
      <c r="A15" s="29"/>
      <c r="J15" s="29"/>
    </row>
    <row r="16" spans="1:10">
      <c r="A16" s="29"/>
      <c r="J16" s="29"/>
    </row>
    <row r="17" spans="1:10">
      <c r="A17" s="29"/>
      <c r="J17" s="29"/>
    </row>
    <row r="18" spans="1:10">
      <c r="A18" s="29"/>
      <c r="J18" s="29"/>
    </row>
    <row r="19" spans="1:10">
      <c r="A19" s="29"/>
      <c r="J19" s="29"/>
    </row>
    <row r="20" spans="1:10">
      <c r="A20" s="29"/>
      <c r="J20" s="29"/>
    </row>
    <row r="21" spans="1:10">
      <c r="A21" s="29"/>
      <c r="J21" s="29"/>
    </row>
    <row r="22" spans="1:10">
      <c r="A22" s="29"/>
      <c r="J22" s="29"/>
    </row>
    <row r="23" spans="1:10">
      <c r="A23" s="29"/>
      <c r="J23" s="29"/>
    </row>
    <row r="24" spans="1:10">
      <c r="A24" s="29"/>
      <c r="J24" s="29"/>
    </row>
    <row r="25" spans="1:10">
      <c r="A25" s="29"/>
      <c r="B25" s="29"/>
      <c r="C25" s="29"/>
      <c r="D25" s="29"/>
      <c r="E25" s="29"/>
      <c r="F25" s="29"/>
      <c r="G25" s="29"/>
      <c r="H25" s="29"/>
      <c r="I25" s="29"/>
      <c r="J25" s="29"/>
    </row>
    <row r="26" spans="1:10" hidden="1"/>
    <row r="27" spans="1:10" hidden="1"/>
    <row r="28" spans="1:10" hidden="1"/>
    <row r="29" spans="1:10" hidden="1"/>
    <row r="30" spans="1:10" hidden="1"/>
    <row r="31" spans="1:10" hidden="1"/>
    <row r="32" spans="1: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sheetData>
  <mergeCells count="1">
    <mergeCell ref="B1:I1"/>
  </mergeCells>
  <phoneticPr fontId="1"/>
  <pageMargins left="0.78700000000000003" right="0.78700000000000003" top="0.98399999999999999" bottom="0.98399999999999999" header="0.3" footer="0.3"/>
  <pageSetup paperSize="9" orientation="portrait" horizontalDpi="4294967292" verticalDpi="429496729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19" workbookViewId="0">
      <selection activeCell="E22" sqref="E22:E25"/>
    </sheetView>
  </sheetViews>
  <sheetFormatPr defaultColWidth="0" defaultRowHeight="13.5" zeroHeight="1"/>
  <cols>
    <col min="1" max="1" width="3.375" style="189" customWidth="1"/>
    <col min="2" max="2" width="12.5" style="29" customWidth="1"/>
    <col min="3" max="3" width="18.625" customWidth="1"/>
    <col min="4" max="4" width="53" customWidth="1"/>
    <col min="5" max="5" width="26.625" customWidth="1"/>
    <col min="6" max="6" width="18.375" style="29" customWidth="1"/>
    <col min="7" max="7" width="3.375" style="189" customWidth="1"/>
    <col min="8" max="16384" width="9" hidden="1"/>
  </cols>
  <sheetData>
    <row r="1" spans="2:6" s="189" customFormat="1"/>
    <row r="2" spans="2:6">
      <c r="B2" s="411" t="s">
        <v>115</v>
      </c>
      <c r="C2" s="190" t="s">
        <v>116</v>
      </c>
      <c r="D2" s="190" t="s">
        <v>117</v>
      </c>
      <c r="E2" s="190" t="s">
        <v>118</v>
      </c>
      <c r="F2" s="412" t="s">
        <v>119</v>
      </c>
    </row>
    <row r="3" spans="2:6" ht="27">
      <c r="B3" s="411"/>
      <c r="C3" s="191" t="s">
        <v>120</v>
      </c>
      <c r="D3" s="191" t="s">
        <v>121</v>
      </c>
      <c r="E3" s="191" t="s">
        <v>188</v>
      </c>
      <c r="F3" s="412"/>
    </row>
    <row r="4" spans="2:6" ht="27">
      <c r="B4" s="411"/>
      <c r="C4" s="191" t="s">
        <v>122</v>
      </c>
      <c r="D4" s="191" t="s">
        <v>123</v>
      </c>
      <c r="E4" s="191" t="s">
        <v>189</v>
      </c>
      <c r="F4" s="412"/>
    </row>
    <row r="5" spans="2:6" ht="27">
      <c r="B5" s="411"/>
      <c r="C5" s="191" t="s">
        <v>124</v>
      </c>
      <c r="D5" s="191" t="s">
        <v>125</v>
      </c>
      <c r="E5" s="191" t="s">
        <v>190</v>
      </c>
      <c r="F5" s="412"/>
    </row>
    <row r="6" spans="2:6" ht="40.5">
      <c r="B6" s="411"/>
      <c r="C6" s="191" t="s">
        <v>126</v>
      </c>
      <c r="D6" s="191" t="s">
        <v>127</v>
      </c>
      <c r="E6" s="191" t="s">
        <v>191</v>
      </c>
      <c r="F6" s="412"/>
    </row>
    <row r="7" spans="2:6" ht="40.5">
      <c r="B7" s="411"/>
      <c r="C7" s="191" t="s">
        <v>128</v>
      </c>
      <c r="D7" s="191" t="s">
        <v>129</v>
      </c>
      <c r="E7" s="191" t="s">
        <v>192</v>
      </c>
      <c r="F7" s="412"/>
    </row>
    <row r="8" spans="2:6" ht="27">
      <c r="B8" s="411"/>
      <c r="C8" s="191" t="s">
        <v>130</v>
      </c>
      <c r="D8" s="191" t="s">
        <v>131</v>
      </c>
      <c r="E8" s="191" t="s">
        <v>193</v>
      </c>
      <c r="F8" s="412"/>
    </row>
    <row r="9" spans="2:6" s="189" customFormat="1"/>
    <row r="10" spans="2:6" s="189" customFormat="1"/>
    <row r="11" spans="2:6">
      <c r="B11" s="411" t="s">
        <v>132</v>
      </c>
      <c r="C11" s="190" t="s">
        <v>116</v>
      </c>
      <c r="D11" s="190" t="s">
        <v>133</v>
      </c>
      <c r="E11" s="190" t="s">
        <v>118</v>
      </c>
      <c r="F11" s="412" t="s">
        <v>134</v>
      </c>
    </row>
    <row r="12" spans="2:6" ht="40.5">
      <c r="B12" s="411"/>
      <c r="C12" s="191" t="s">
        <v>135</v>
      </c>
      <c r="D12" s="191" t="s">
        <v>136</v>
      </c>
      <c r="E12" s="191" t="s">
        <v>194</v>
      </c>
      <c r="F12" s="412"/>
    </row>
    <row r="13" spans="2:6" ht="40.5">
      <c r="B13" s="411"/>
      <c r="C13" s="191" t="s">
        <v>137</v>
      </c>
      <c r="D13" s="191" t="s">
        <v>138</v>
      </c>
      <c r="E13" s="191" t="s">
        <v>195</v>
      </c>
      <c r="F13" s="412"/>
    </row>
    <row r="14" spans="2:6" s="189" customFormat="1"/>
    <row r="15" spans="2:6" s="189" customFormat="1"/>
    <row r="16" spans="2:6">
      <c r="B16" s="410" t="s">
        <v>139</v>
      </c>
      <c r="C16" s="190" t="s">
        <v>140</v>
      </c>
      <c r="D16" s="190" t="s">
        <v>117</v>
      </c>
      <c r="E16" s="412" t="s">
        <v>134</v>
      </c>
      <c r="F16" s="189"/>
    </row>
    <row r="17" spans="2:6" ht="54">
      <c r="B17" s="410"/>
      <c r="C17" s="191" t="s">
        <v>198</v>
      </c>
      <c r="D17" s="191" t="s">
        <v>196</v>
      </c>
      <c r="E17" s="412"/>
      <c r="F17" s="189"/>
    </row>
    <row r="18" spans="2:6" ht="54">
      <c r="B18" s="410"/>
      <c r="C18" s="191" t="s">
        <v>199</v>
      </c>
      <c r="D18" s="191" t="s">
        <v>197</v>
      </c>
      <c r="E18" s="412"/>
      <c r="F18" s="189"/>
    </row>
    <row r="19" spans="2:6" ht="27">
      <c r="B19" s="410"/>
      <c r="C19" s="191" t="s">
        <v>200</v>
      </c>
      <c r="D19" s="191" t="s">
        <v>201</v>
      </c>
      <c r="E19" s="412"/>
      <c r="F19" s="189"/>
    </row>
    <row r="20" spans="2:6" s="189" customFormat="1"/>
    <row r="21" spans="2:6" s="189" customFormat="1"/>
    <row r="22" spans="2:6">
      <c r="B22" s="410" t="s">
        <v>141</v>
      </c>
      <c r="C22" s="190" t="s">
        <v>140</v>
      </c>
      <c r="D22" s="190" t="s">
        <v>117</v>
      </c>
      <c r="E22" s="412" t="s">
        <v>134</v>
      </c>
      <c r="F22" s="189"/>
    </row>
    <row r="23" spans="2:6" ht="27">
      <c r="B23" s="411"/>
      <c r="C23" s="191" t="s">
        <v>142</v>
      </c>
      <c r="D23" s="191" t="s">
        <v>202</v>
      </c>
      <c r="E23" s="412"/>
      <c r="F23" s="189"/>
    </row>
    <row r="24" spans="2:6" ht="54">
      <c r="B24" s="411"/>
      <c r="C24" s="191" t="s">
        <v>203</v>
      </c>
      <c r="D24" s="191" t="s">
        <v>204</v>
      </c>
      <c r="E24" s="412"/>
      <c r="F24" s="189"/>
    </row>
    <row r="25" spans="2:6" ht="40.5">
      <c r="B25" s="411"/>
      <c r="C25" s="191" t="s">
        <v>205</v>
      </c>
      <c r="D25" s="191" t="s">
        <v>206</v>
      </c>
      <c r="E25" s="412"/>
      <c r="F25" s="189"/>
    </row>
    <row r="26" spans="2:6" s="189" customFormat="1"/>
    <row r="27" spans="2:6" hidden="1"/>
    <row r="28" spans="2:6" hidden="1"/>
    <row r="29" spans="2:6" hidden="1"/>
    <row r="30" spans="2:6" hidden="1"/>
    <row r="31" spans="2:6" hidden="1"/>
  </sheetData>
  <mergeCells count="8">
    <mergeCell ref="B22:B25"/>
    <mergeCell ref="E22:E25"/>
    <mergeCell ref="B2:B8"/>
    <mergeCell ref="F2:F8"/>
    <mergeCell ref="B11:B13"/>
    <mergeCell ref="F11:F13"/>
    <mergeCell ref="B16:B19"/>
    <mergeCell ref="E16:E19"/>
  </mergeCells>
  <phoneticPr fontId="13"/>
  <hyperlinks>
    <hyperlink ref="F2:F8" location="調査票!B11" display="調査票!B11"/>
    <hyperlink ref="F11:F13" location="調査票!B12" display="調査票!B12"/>
    <hyperlink ref="E16:E19" location="調査票!B17" display="調査票!B17"/>
    <hyperlink ref="E22:E25" location="調査票!B18" display="調査票!B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調査票</vt:lpstr>
      <vt:lpstr>導入量</vt:lpstr>
      <vt:lpstr>削減原単位</vt:lpstr>
      <vt:lpstr>結果表</vt:lpstr>
      <vt:lpstr>他効果</vt:lpstr>
      <vt:lpstr>ご意見</vt:lpstr>
      <vt:lpstr>解説</vt:lpstr>
      <vt:lpstr>ご意見!Print_Area</vt:lpstr>
      <vt:lpstr>削減原単位!Print_Area</vt:lpstr>
      <vt:lpstr>導入量!Print_Area</vt:lpstr>
    </vt:vector>
  </TitlesOfParts>
  <Company>SRDI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竹村 翼</dc:creator>
  <cp:lastModifiedBy>PC-USER</cp:lastModifiedBy>
  <cp:lastPrinted>2016-04-13T05:56:30Z</cp:lastPrinted>
  <dcterms:created xsi:type="dcterms:W3CDTF">2010-10-12T10:47:28Z</dcterms:created>
  <dcterms:modified xsi:type="dcterms:W3CDTF">2016-04-13T06:35:06Z</dcterms:modified>
</cp:coreProperties>
</file>