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USER\Desktop\"/>
    </mc:Choice>
  </mc:AlternateContent>
  <bookViews>
    <workbookView xWindow="-15" yWindow="30" windowWidth="10260" windowHeight="7560" tabRatio="815"/>
  </bookViews>
  <sheets>
    <sheet name="調査票" sheetId="1" r:id="rId1"/>
    <sheet name="導入量" sheetId="3" r:id="rId2"/>
    <sheet name="削減原単位" sheetId="2" r:id="rId3"/>
    <sheet name="結果表" sheetId="6" r:id="rId4"/>
    <sheet name="他効果" sheetId="7" r:id="rId5"/>
    <sheet name="ご意見" sheetId="5" r:id="rId6"/>
    <sheet name="解説" sheetId="8" r:id="rId7"/>
  </sheets>
  <definedNames>
    <definedName name="_xlnm.Print_Area" localSheetId="5">ご意見!$A$1:$J$25</definedName>
    <definedName name="_xlnm.Print_Area" localSheetId="2">削減原単位!$A$1:$P$101</definedName>
    <definedName name="_xlnm.Print_Area" localSheetId="1">導入量!$1:$92</definedName>
  </definedNames>
  <calcPr calcId="152511" fullCalcOnLoad="1"/>
</workbook>
</file>

<file path=xl/calcChain.xml><?xml version="1.0" encoding="utf-8"?>
<calcChain xmlns="http://schemas.openxmlformats.org/spreadsheetml/2006/main">
  <c r="E86" i="3" l="1"/>
  <c r="K77" i="3"/>
  <c r="J77" i="3"/>
  <c r="BC86" i="3"/>
  <c r="D68" i="3"/>
  <c r="K59" i="3"/>
  <c r="J59" i="3"/>
  <c r="K54" i="3"/>
  <c r="J54" i="3"/>
  <c r="L91" i="2"/>
  <c r="N90" i="2"/>
  <c r="C25" i="6"/>
  <c r="C24" i="6"/>
  <c r="C19" i="6"/>
  <c r="C18" i="6"/>
  <c r="C16" i="6"/>
  <c r="C15" i="6"/>
  <c r="D11" i="6"/>
  <c r="D9" i="6"/>
  <c r="D5" i="6"/>
  <c r="D4" i="6"/>
  <c r="O93" i="2"/>
  <c r="N93" i="2"/>
  <c r="M93" i="2"/>
  <c r="L93" i="2"/>
  <c r="C93" i="2"/>
  <c r="O92" i="2"/>
  <c r="N92" i="2"/>
  <c r="J92" i="2"/>
  <c r="M92" i="2"/>
  <c r="O91" i="2"/>
  <c r="J91" i="2"/>
  <c r="N91" i="2"/>
  <c r="O90" i="2"/>
  <c r="J90" i="2"/>
  <c r="M90" i="2"/>
  <c r="O89" i="2"/>
  <c r="J89" i="2"/>
  <c r="L89" i="2"/>
  <c r="I89" i="2"/>
  <c r="N89" i="2"/>
  <c r="H89" i="2"/>
  <c r="M89" i="2"/>
  <c r="O73" i="2"/>
  <c r="C73" i="2"/>
  <c r="O72" i="2"/>
  <c r="L72" i="2"/>
  <c r="I72" i="2"/>
  <c r="N72" i="2"/>
  <c r="H72" i="2"/>
  <c r="M72" i="2"/>
  <c r="F72" i="2"/>
  <c r="O71" i="2"/>
  <c r="L71" i="2"/>
  <c r="H71" i="2"/>
  <c r="M71" i="2"/>
  <c r="F71" i="2"/>
  <c r="O70" i="2"/>
  <c r="M70" i="2"/>
  <c r="L70" i="2"/>
  <c r="H70" i="2"/>
  <c r="I70" i="2"/>
  <c r="N70" i="2"/>
  <c r="F70" i="2"/>
  <c r="O69" i="2"/>
  <c r="M69" i="2"/>
  <c r="L69" i="2"/>
  <c r="I69" i="2"/>
  <c r="N69" i="2"/>
  <c r="H69" i="2"/>
  <c r="F69" i="2"/>
  <c r="O68" i="2"/>
  <c r="J68" i="2"/>
  <c r="L68" i="2"/>
  <c r="I68" i="2"/>
  <c r="N68" i="2"/>
  <c r="H68" i="2"/>
  <c r="M68" i="2"/>
  <c r="F68" i="2"/>
  <c r="O67" i="2"/>
  <c r="J67" i="2"/>
  <c r="L67" i="2"/>
  <c r="I67" i="2"/>
  <c r="N67" i="2"/>
  <c r="H67" i="2"/>
  <c r="M67" i="2"/>
  <c r="F67" i="2"/>
  <c r="O66" i="2"/>
  <c r="J66" i="2"/>
  <c r="L66" i="2"/>
  <c r="I66" i="2"/>
  <c r="N66" i="2"/>
  <c r="H66" i="2"/>
  <c r="M66" i="2"/>
  <c r="F66" i="2"/>
  <c r="O65" i="2"/>
  <c r="J65" i="2"/>
  <c r="L65" i="2"/>
  <c r="I65" i="2"/>
  <c r="N65" i="2"/>
  <c r="H65" i="2"/>
  <c r="M65" i="2"/>
  <c r="F65" i="2"/>
  <c r="O64" i="2"/>
  <c r="J64" i="2"/>
  <c r="L64" i="2"/>
  <c r="I64" i="2"/>
  <c r="N64" i="2"/>
  <c r="H64" i="2"/>
  <c r="M64" i="2"/>
  <c r="F64" i="2"/>
  <c r="O63" i="2"/>
  <c r="L63" i="2"/>
  <c r="I63" i="2"/>
  <c r="N63" i="2"/>
  <c r="H63" i="2"/>
  <c r="M63" i="2"/>
  <c r="F63" i="2"/>
  <c r="O62" i="2"/>
  <c r="J62" i="2"/>
  <c r="L62" i="2"/>
  <c r="I62" i="2"/>
  <c r="N62" i="2"/>
  <c r="H62" i="2"/>
  <c r="M62" i="2"/>
  <c r="F62" i="2"/>
  <c r="O61" i="2"/>
  <c r="L61" i="2"/>
  <c r="H61" i="2"/>
  <c r="F61" i="2"/>
  <c r="O60" i="2"/>
  <c r="J60" i="2"/>
  <c r="L60" i="2"/>
  <c r="H60" i="2"/>
  <c r="I60" i="2"/>
  <c r="N60" i="2"/>
  <c r="F60" i="2"/>
  <c r="O59" i="2"/>
  <c r="J59" i="2"/>
  <c r="L59" i="2"/>
  <c r="H59" i="2"/>
  <c r="I59" i="2"/>
  <c r="N59" i="2"/>
  <c r="F59" i="2"/>
  <c r="O45" i="2"/>
  <c r="C45" i="2"/>
  <c r="O44" i="2"/>
  <c r="L44" i="2"/>
  <c r="H44" i="2"/>
  <c r="F44" i="2"/>
  <c r="O43" i="2"/>
  <c r="M43" i="2"/>
  <c r="L43" i="2"/>
  <c r="H43" i="2"/>
  <c r="I43" i="2"/>
  <c r="N43" i="2"/>
  <c r="F43" i="2"/>
  <c r="O42" i="2"/>
  <c r="M42" i="2"/>
  <c r="L42" i="2"/>
  <c r="H42" i="2"/>
  <c r="I42" i="2"/>
  <c r="N42" i="2"/>
  <c r="F42" i="2"/>
  <c r="O41" i="2"/>
  <c r="M41" i="2"/>
  <c r="L41" i="2"/>
  <c r="I41" i="2"/>
  <c r="N41" i="2"/>
  <c r="H41" i="2"/>
  <c r="F41" i="2"/>
  <c r="O40" i="2"/>
  <c r="N40" i="2"/>
  <c r="J40" i="2"/>
  <c r="L40" i="2"/>
  <c r="I40" i="2"/>
  <c r="H40" i="2"/>
  <c r="M40" i="2"/>
  <c r="F40" i="2"/>
  <c r="O39" i="2"/>
  <c r="J39" i="2"/>
  <c r="L39" i="2"/>
  <c r="I39" i="2"/>
  <c r="N39" i="2"/>
  <c r="H39" i="2"/>
  <c r="M39" i="2"/>
  <c r="F39" i="2"/>
  <c r="O38" i="2"/>
  <c r="N38" i="2"/>
  <c r="J38" i="2"/>
  <c r="L38" i="2"/>
  <c r="I38" i="2"/>
  <c r="H38" i="2"/>
  <c r="M38" i="2"/>
  <c r="F38" i="2"/>
  <c r="O37" i="2"/>
  <c r="J37" i="2"/>
  <c r="L37" i="2"/>
  <c r="I37" i="2"/>
  <c r="N37" i="2"/>
  <c r="H37" i="2"/>
  <c r="M37" i="2"/>
  <c r="F37" i="2"/>
  <c r="O36" i="2"/>
  <c r="N36" i="2"/>
  <c r="J36" i="2"/>
  <c r="L36" i="2"/>
  <c r="I36" i="2"/>
  <c r="H36" i="2"/>
  <c r="M36" i="2"/>
  <c r="F36" i="2"/>
  <c r="O35" i="2"/>
  <c r="L35" i="2"/>
  <c r="H35" i="2"/>
  <c r="F35" i="2"/>
  <c r="O34" i="2"/>
  <c r="J34" i="2"/>
  <c r="L34" i="2"/>
  <c r="H34" i="2"/>
  <c r="I34" i="2"/>
  <c r="N34" i="2"/>
  <c r="F34" i="2"/>
  <c r="O33" i="2"/>
  <c r="M33" i="2"/>
  <c r="L33" i="2"/>
  <c r="I33" i="2"/>
  <c r="N33" i="2"/>
  <c r="H33" i="2"/>
  <c r="F33" i="2"/>
  <c r="O32" i="2"/>
  <c r="L32" i="2"/>
  <c r="J32" i="2"/>
  <c r="I32" i="2"/>
  <c r="N32" i="2"/>
  <c r="H32" i="2"/>
  <c r="M32" i="2"/>
  <c r="F32" i="2"/>
  <c r="O31" i="2"/>
  <c r="L31" i="2"/>
  <c r="J31" i="2"/>
  <c r="I31" i="2"/>
  <c r="N31" i="2"/>
  <c r="H31" i="2"/>
  <c r="M31" i="2"/>
  <c r="F31" i="2"/>
  <c r="D17" i="2"/>
  <c r="D19" i="2"/>
  <c r="D16" i="2"/>
  <c r="D18" i="2"/>
  <c r="D15" i="2"/>
  <c r="D14" i="2"/>
  <c r="D13" i="2"/>
  <c r="D12" i="2"/>
  <c r="D11" i="2"/>
  <c r="D10" i="2"/>
  <c r="C86" i="3"/>
  <c r="C77" i="3"/>
  <c r="C68" i="3"/>
  <c r="F60" i="3"/>
  <c r="E60" i="3"/>
  <c r="D60" i="3"/>
  <c r="G60" i="3"/>
  <c r="C54" i="3"/>
  <c r="D44" i="3"/>
  <c r="C44" i="3"/>
  <c r="E30" i="3"/>
  <c r="E44" i="3"/>
  <c r="C30" i="3"/>
  <c r="G20" i="3"/>
  <c r="F20" i="3"/>
  <c r="C4" i="6"/>
  <c r="K8" i="3"/>
  <c r="C8" i="3"/>
  <c r="E18" i="1"/>
  <c r="I3" i="2"/>
  <c r="C27" i="6"/>
  <c r="C5" i="6"/>
  <c r="C6" i="6"/>
  <c r="E17" i="1"/>
  <c r="J3" i="3"/>
  <c r="E14" i="1"/>
  <c r="E13" i="1"/>
  <c r="C22" i="6"/>
  <c r="E12" i="1"/>
  <c r="C21" i="6"/>
  <c r="E11" i="1"/>
  <c r="C20" i="6"/>
  <c r="E10" i="1"/>
  <c r="E6" i="1"/>
  <c r="E5" i="1"/>
  <c r="C17" i="6"/>
  <c r="M54" i="3"/>
  <c r="M60" i="3"/>
  <c r="K12" i="2"/>
  <c r="K10" i="2"/>
  <c r="M45" i="2"/>
  <c r="M44" i="2"/>
  <c r="I44" i="2"/>
  <c r="N44" i="2"/>
  <c r="L45" i="2"/>
  <c r="M35" i="2"/>
  <c r="I35" i="2"/>
  <c r="N35" i="2"/>
  <c r="N45" i="2"/>
  <c r="L73" i="2"/>
  <c r="M34" i="2"/>
  <c r="M59" i="2"/>
  <c r="M61" i="2"/>
  <c r="I61" i="2"/>
  <c r="N61" i="2"/>
  <c r="N73" i="2"/>
  <c r="C23" i="6"/>
  <c r="E68" i="3"/>
  <c r="D86" i="3"/>
  <c r="K9" i="2"/>
  <c r="K8" i="2"/>
  <c r="M60" i="2"/>
  <c r="C26" i="6"/>
  <c r="I71" i="2"/>
  <c r="N71" i="2"/>
  <c r="L92" i="2"/>
  <c r="L90" i="2"/>
  <c r="M91" i="2"/>
  <c r="K11" i="2"/>
  <c r="K13" i="2"/>
  <c r="M73" i="2"/>
  <c r="C9" i="6"/>
  <c r="C11" i="6"/>
  <c r="C12" i="6"/>
  <c r="C10" i="6"/>
  <c r="H77" i="3"/>
  <c r="I77" i="3"/>
  <c r="BB86" i="3"/>
  <c r="M77" i="3"/>
  <c r="F84" i="3"/>
  <c r="AV86" i="3"/>
  <c r="AQ86" i="3"/>
  <c r="AY86" i="3"/>
  <c r="AT86" i="3"/>
  <c r="AR86" i="3"/>
  <c r="AU86" i="3"/>
  <c r="AK86" i="3"/>
  <c r="AX86" i="3"/>
  <c r="G84" i="3"/>
  <c r="BD86" i="3"/>
  <c r="J84" i="3"/>
  <c r="H59" i="3"/>
  <c r="I59" i="3"/>
  <c r="J60" i="3"/>
  <c r="H54" i="3"/>
  <c r="I54" i="3"/>
  <c r="K60" i="3"/>
  <c r="AG86" i="3"/>
  <c r="D84" i="3"/>
  <c r="U86" i="3"/>
  <c r="M84" i="3"/>
  <c r="AJ86" i="3"/>
  <c r="H84" i="3"/>
  <c r="AE86" i="3"/>
  <c r="L84" i="3"/>
  <c r="K84" i="3"/>
  <c r="AH86" i="3"/>
  <c r="AN86" i="3"/>
  <c r="AZ86" i="3"/>
  <c r="AP86" i="3"/>
  <c r="AM86" i="3"/>
  <c r="E84" i="3"/>
  <c r="V86" i="3"/>
  <c r="I84" i="3"/>
  <c r="R86" i="3"/>
  <c r="AS86" i="3"/>
  <c r="AL86" i="3"/>
  <c r="AO86" i="3"/>
  <c r="AW86" i="3"/>
  <c r="BA86" i="3"/>
  <c r="S86" i="3"/>
  <c r="AA86" i="3"/>
  <c r="T86" i="3"/>
  <c r="X86" i="3"/>
  <c r="I60" i="3"/>
  <c r="H60" i="3"/>
  <c r="I66" i="3"/>
  <c r="F66" i="3"/>
  <c r="M66" i="3"/>
  <c r="AJ68" i="3"/>
  <c r="H66" i="3"/>
  <c r="BC68" i="3"/>
  <c r="D66" i="3"/>
  <c r="G66" i="3"/>
  <c r="J66" i="3"/>
  <c r="BD68" i="3"/>
  <c r="E66" i="3"/>
  <c r="L66" i="3"/>
  <c r="AI68" i="3"/>
  <c r="K66" i="3"/>
  <c r="Y86" i="3"/>
  <c r="Q86" i="3"/>
  <c r="AB86" i="3"/>
  <c r="W86" i="3"/>
  <c r="AD86" i="3"/>
  <c r="AC86" i="3"/>
  <c r="Z86" i="3"/>
  <c r="AF86" i="3"/>
  <c r="AI86" i="3"/>
  <c r="AY68" i="3"/>
  <c r="AS68" i="3"/>
  <c r="AX68" i="3"/>
  <c r="AW68" i="3"/>
  <c r="AB68" i="3"/>
  <c r="AO68" i="3"/>
  <c r="BB68" i="3"/>
  <c r="BA68" i="3"/>
  <c r="AK68" i="3"/>
  <c r="AM68" i="3"/>
  <c r="AT68" i="3"/>
  <c r="AZ68" i="3"/>
  <c r="AU68" i="3"/>
  <c r="AQ68" i="3"/>
  <c r="AP68" i="3"/>
  <c r="AV68" i="3"/>
  <c r="AL68" i="3"/>
  <c r="AN68" i="3"/>
  <c r="AR68" i="3"/>
  <c r="AG68" i="3"/>
  <c r="X68" i="3"/>
  <c r="AH68" i="3"/>
  <c r="AC68" i="3"/>
  <c r="T68" i="3"/>
  <c r="R68" i="3"/>
  <c r="S68" i="3"/>
  <c r="AD68" i="3"/>
  <c r="AE68" i="3"/>
  <c r="AF68" i="3"/>
  <c r="Y68" i="3"/>
  <c r="Z68" i="3"/>
  <c r="Q68" i="3"/>
  <c r="V68" i="3"/>
  <c r="W68" i="3"/>
  <c r="U68" i="3"/>
  <c r="AA68" i="3"/>
</calcChain>
</file>

<file path=xl/comments1.xml><?xml version="1.0" encoding="utf-8"?>
<comments xmlns="http://schemas.openxmlformats.org/spreadsheetml/2006/main">
  <authors>
    <author>km</author>
  </authors>
  <commentList>
    <comment ref="D10" authorId="0" shapeId="0">
      <text>
        <r>
          <rPr>
            <b/>
            <sz val="9"/>
            <color indexed="81"/>
            <rFont val="ＭＳ Ｐゴシック"/>
            <family val="3"/>
            <charset val="128"/>
          </rPr>
          <t>→　原則として導入単位に、CO2削減量（例：「tCO2」や「トン」等）を使用しないこと
→　発電設備の導入単位に「kW」以外の設備容量（例：「MW」、「GW」等）や発電量（例：「kWh」等）を使用しないこと</t>
        </r>
      </text>
    </comment>
  </commentList>
</comments>
</file>

<file path=xl/comments2.xml><?xml version="1.0" encoding="utf-8"?>
<comments xmlns="http://schemas.openxmlformats.org/spreadsheetml/2006/main">
  <authors>
    <author>km</author>
  </authors>
  <commentList>
    <comment ref="J8" authorId="0" shapeId="0">
      <text>
        <r>
          <rPr>
            <b/>
            <sz val="9"/>
            <color indexed="81"/>
            <rFont val="ＭＳ Ｐゴシック"/>
            <family val="3"/>
            <charset val="128"/>
          </rPr>
          <t>FS事業や研究開発事業、基盤整備事業等においては、事業期間中には直接的なCO2削減効果が期待できないため、直接導入量は「0」と記入すること</t>
        </r>
      </text>
    </comment>
    <comment ref="J12" authorId="0" shapeId="0">
      <text>
        <r>
          <rPr>
            <b/>
            <sz val="9"/>
            <color indexed="81"/>
            <rFont val="ＭＳ Ｐゴシック"/>
            <family val="3"/>
            <charset val="128"/>
          </rPr>
          <t>基金型事業の場合には、事業年数は「1」のままとすること</t>
        </r>
      </text>
    </comment>
    <comment ref="K77" authorId="0" shapeId="0">
      <text>
        <r>
          <rPr>
            <b/>
            <sz val="9"/>
            <color indexed="81"/>
            <rFont val="ＭＳ Ｐゴシック"/>
            <family val="3"/>
            <charset val="128"/>
          </rPr>
          <t>各年の供給数を設定できない場合は、2020年と2030年時点の累積導入量の
想定値または目標値を、下記の「累積導入量」欄にそれぞれ直接記入する</t>
        </r>
      </text>
    </comment>
    <comment ref="M77" authorId="0" shapeId="0">
      <text>
        <r>
          <rPr>
            <b/>
            <sz val="9"/>
            <color indexed="81"/>
            <rFont val="ＭＳ Ｐゴシック"/>
            <family val="3"/>
            <charset val="128"/>
          </rPr>
          <t>各年の供給数を設定できない場合は、2020年と2030年時点の累積導入量の
想定値または目標値を、下記の「累積導入量」欄にそれぞれ直接記入する</t>
        </r>
      </text>
    </comment>
  </commentList>
</comments>
</file>

<file path=xl/sharedStrings.xml><?xml version="1.0" encoding="utf-8"?>
<sst xmlns="http://schemas.openxmlformats.org/spreadsheetml/2006/main" count="324" uniqueCount="218">
  <si>
    <t>事業案件名称</t>
    <rPh sb="0" eb="2">
      <t>ジギョウ</t>
    </rPh>
    <rPh sb="2" eb="4">
      <t>アンケン</t>
    </rPh>
    <rPh sb="4" eb="6">
      <t>メイショウ</t>
    </rPh>
    <phoneticPr fontId="1"/>
  </si>
  <si>
    <t>都市ガス</t>
    <rPh sb="0" eb="2">
      <t>トシ</t>
    </rPh>
    <phoneticPr fontId="1"/>
  </si>
  <si>
    <t>灯油</t>
    <rPh sb="0" eb="2">
      <t>トウユ</t>
    </rPh>
    <phoneticPr fontId="1"/>
  </si>
  <si>
    <t>A重油</t>
    <rPh sb="1" eb="3">
      <t>ジュウユ</t>
    </rPh>
    <phoneticPr fontId="1"/>
  </si>
  <si>
    <t>商用電力</t>
    <rPh sb="0" eb="2">
      <t>ショウヨウ</t>
    </rPh>
    <rPh sb="2" eb="4">
      <t>デンリョク</t>
    </rPh>
    <phoneticPr fontId="1"/>
  </si>
  <si>
    <t>C重油</t>
    <rPh sb="1" eb="3">
      <t>ジュウユ</t>
    </rPh>
    <phoneticPr fontId="1"/>
  </si>
  <si>
    <t>ガソリン</t>
    <phoneticPr fontId="1"/>
  </si>
  <si>
    <t>軽油</t>
    <rPh sb="0" eb="2">
      <t>ケイユ</t>
    </rPh>
    <phoneticPr fontId="1"/>
  </si>
  <si>
    <t>合計</t>
    <rPh sb="0" eb="2">
      <t>ゴウケイ</t>
    </rPh>
    <phoneticPr fontId="1"/>
  </si>
  <si>
    <t>事業期間（開始～完了）</t>
    <rPh sb="0" eb="2">
      <t>ジギョウ</t>
    </rPh>
    <rPh sb="2" eb="4">
      <t>キカン</t>
    </rPh>
    <rPh sb="5" eb="7">
      <t>カイシ</t>
    </rPh>
    <rPh sb="8" eb="10">
      <t>カンリョウ</t>
    </rPh>
    <phoneticPr fontId="1"/>
  </si>
  <si>
    <t>[kgCO2/kg]</t>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</si>
  <si>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</si>
  <si>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</si>
  <si>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r>
      <t>[kgCO</t>
    </r>
    <r>
      <rPr>
        <vertAlign val="subscript"/>
        <sz val="11"/>
        <color indexed="8"/>
        <rFont val="ＭＳ Ｐゴシック"/>
        <family val="3"/>
        <charset val="128"/>
      </rPr>
      <t>2</t>
    </r>
    <r>
      <rPr>
        <sz val="11"/>
        <color theme="1"/>
        <rFont val="ＭＳ Ｐゴシック"/>
        <family val="3"/>
        <charset val="128"/>
        <scheme val="minor"/>
      </rPr>
      <t>/kWh]</t>
    </r>
    <phoneticPr fontId="1"/>
  </si>
  <si>
    <r>
      <t>[kgCO</t>
    </r>
    <r>
      <rPr>
        <vertAlign val="subscript"/>
        <sz val="11"/>
        <color indexed="8"/>
        <rFont val="ＭＳ Ｐゴシック"/>
        <family val="3"/>
        <charset val="128"/>
      </rPr>
      <t>2</t>
    </r>
    <r>
      <rPr>
        <sz val="11"/>
        <color theme="1"/>
        <rFont val="ＭＳ Ｐゴシック"/>
        <family val="3"/>
        <charset val="128"/>
        <scheme val="minor"/>
      </rPr>
      <t>/Nm</t>
    </r>
    <r>
      <rPr>
        <vertAlign val="superscript"/>
        <sz val="11"/>
        <color indexed="8"/>
        <rFont val="ＭＳ Ｐゴシック"/>
        <family val="3"/>
        <charset val="128"/>
      </rPr>
      <t>3</t>
    </r>
    <r>
      <rPr>
        <sz val="11"/>
        <color theme="1"/>
        <rFont val="ＭＳ Ｐゴシック"/>
        <family val="3"/>
        <charset val="128"/>
        <scheme val="minor"/>
      </rPr>
      <t>]</t>
    </r>
    <phoneticPr fontId="1"/>
  </si>
  <si>
    <t>エネルギー
種別</t>
    <rPh sb="6" eb="8">
      <t>シュベツ</t>
    </rPh>
    <phoneticPr fontId="1"/>
  </si>
  <si>
    <t>排出係数[単位]</t>
    <rPh sb="0" eb="2">
      <t>ハイシュツ</t>
    </rPh>
    <rPh sb="2" eb="4">
      <t>ケイスウ</t>
    </rPh>
    <rPh sb="5" eb="7">
      <t>タンイ</t>
    </rPh>
    <phoneticPr fontId="1"/>
  </si>
  <si>
    <t>（例：新開発機器＝太陽熱温水機、従来機器＝ガス/石油給湯器　ストック数＝国内の設置台数推計値　等）</t>
    <rPh sb="34" eb="35">
      <t>スウ</t>
    </rPh>
    <rPh sb="36" eb="38">
      <t>コクナイ</t>
    </rPh>
    <rPh sb="39" eb="41">
      <t>セッチ</t>
    </rPh>
    <rPh sb="41" eb="43">
      <t>ダイスウ</t>
    </rPh>
    <rPh sb="43" eb="46">
      <t>スイケイチ</t>
    </rPh>
    <phoneticPr fontId="1"/>
  </si>
  <si>
    <t>年度</t>
    <rPh sb="0" eb="2">
      <t>ネンド</t>
    </rPh>
    <phoneticPr fontId="1"/>
  </si>
  <si>
    <t>[tCO2/年]</t>
  </si>
  <si>
    <t>導入量の計算方法</t>
    <rPh sb="0" eb="3">
      <t>ドウニュウリョウ</t>
    </rPh>
    <rPh sb="4" eb="6">
      <t>ケイサン</t>
    </rPh>
    <rPh sb="6" eb="8">
      <t>ホウホウ</t>
    </rPh>
    <phoneticPr fontId="1"/>
  </si>
  <si>
    <t>削減原単位の計算方法</t>
    <rPh sb="0" eb="2">
      <t>サクゲン</t>
    </rPh>
    <rPh sb="2" eb="5">
      <t>ゲンタンイ</t>
    </rPh>
    <rPh sb="6" eb="8">
      <t>ケイサン</t>
    </rPh>
    <rPh sb="8" eb="10">
      <t>ホウホウ</t>
    </rPh>
    <phoneticPr fontId="1"/>
  </si>
  <si>
    <t>できるだけ詳細にお書きください。</t>
    <rPh sb="5" eb="7">
      <t>ショウサイ</t>
    </rPh>
    <rPh sb="9" eb="10">
      <t>カ</t>
    </rPh>
    <phoneticPr fontId="5"/>
  </si>
  <si>
    <t>導入量の計算方法</t>
    <rPh sb="0" eb="2">
      <t>ドウニュウ</t>
    </rPh>
    <rPh sb="2" eb="3">
      <t>リョウ</t>
    </rPh>
    <rPh sb="4" eb="6">
      <t>ケイサン</t>
    </rPh>
    <rPh sb="6" eb="8">
      <t>ホウホウ</t>
    </rPh>
    <phoneticPr fontId="4"/>
  </si>
  <si>
    <t>削減原単位の計算方法</t>
    <rPh sb="0" eb="2">
      <t>サクゲン</t>
    </rPh>
    <rPh sb="2" eb="5">
      <t>ゲンタンイ</t>
    </rPh>
    <rPh sb="6" eb="8">
      <t>ケイサン</t>
    </rPh>
    <rPh sb="8" eb="10">
      <t>ホウホウ</t>
    </rPh>
    <phoneticPr fontId="4"/>
  </si>
  <si>
    <t>LPG</t>
    <phoneticPr fontId="1"/>
  </si>
  <si>
    <t>排出係数：</t>
    <rPh sb="0" eb="2">
      <t>ハイシュツ</t>
    </rPh>
    <rPh sb="2" eb="4">
      <t>ケイスウ</t>
    </rPh>
    <phoneticPr fontId="1"/>
  </si>
  <si>
    <t>2020年度までの累積導入量</t>
    <rPh sb="4" eb="6">
      <t>ネンド</t>
    </rPh>
    <rPh sb="9" eb="11">
      <t>ルイセキ</t>
    </rPh>
    <rPh sb="11" eb="14">
      <t>ドウニュウリョウ</t>
    </rPh>
    <phoneticPr fontId="1"/>
  </si>
  <si>
    <t>新開発機器エネルギー種類</t>
    <rPh sb="0" eb="3">
      <t>シンカイハツ</t>
    </rPh>
    <rPh sb="3" eb="5">
      <t>キキ</t>
    </rPh>
    <rPh sb="10" eb="12">
      <t>シュルイ</t>
    </rPh>
    <phoneticPr fontId="1"/>
  </si>
  <si>
    <t>新開発機器エネルギー種類：</t>
    <rPh sb="0" eb="3">
      <t>シンカイハツ</t>
    </rPh>
    <rPh sb="3" eb="5">
      <t>キキ</t>
    </rPh>
    <rPh sb="10" eb="12">
      <t>シュルイ</t>
    </rPh>
    <phoneticPr fontId="1"/>
  </si>
  <si>
    <t xml:space="preserve">記入欄
</t>
    <rPh sb="0" eb="3">
      <t>キニュウラン</t>
    </rPh>
    <phoneticPr fontId="1"/>
  </si>
  <si>
    <t>記入欄</t>
    <rPh sb="0" eb="2">
      <t>キニュウ</t>
    </rPh>
    <rPh sb="2" eb="3">
      <t>ラン</t>
    </rPh>
    <phoneticPr fontId="1"/>
  </si>
  <si>
    <t>※網掛けになっている部分は飛ばしてください。</t>
    <rPh sb="1" eb="3">
      <t>アミカ</t>
    </rPh>
    <rPh sb="10" eb="12">
      <t>ブブン</t>
    </rPh>
    <rPh sb="13" eb="14">
      <t>ト</t>
    </rPh>
    <phoneticPr fontId="1"/>
  </si>
  <si>
    <t>※CO2削減以外の効果が考えられる場合はお書きください。</t>
    <rPh sb="4" eb="6">
      <t>サクゲン</t>
    </rPh>
    <rPh sb="6" eb="8">
      <t>イガイ</t>
    </rPh>
    <rPh sb="9" eb="11">
      <t>コウカ</t>
    </rPh>
    <rPh sb="12" eb="13">
      <t>カンガ</t>
    </rPh>
    <rPh sb="17" eb="19">
      <t>バアイ</t>
    </rPh>
    <rPh sb="21" eb="22">
      <t>カ</t>
    </rPh>
    <phoneticPr fontId="1"/>
  </si>
  <si>
    <t>※例としましては、健康増進やエネルギー自給率の向上、地域貢献などが挙げられます。</t>
    <rPh sb="1" eb="2">
      <t>レイ</t>
    </rPh>
    <rPh sb="9" eb="11">
      <t>ケンコウ</t>
    </rPh>
    <rPh sb="11" eb="13">
      <t>ゾウシン</t>
    </rPh>
    <rPh sb="19" eb="22">
      <t>ジキュウリツ</t>
    </rPh>
    <rPh sb="23" eb="25">
      <t>コウジョウ</t>
    </rPh>
    <rPh sb="26" eb="28">
      <t>チイキ</t>
    </rPh>
    <rPh sb="28" eb="30">
      <t>コウケン</t>
    </rPh>
    <rPh sb="33" eb="34">
      <t>ア</t>
    </rPh>
    <phoneticPr fontId="1"/>
  </si>
  <si>
    <t>※これらの情報は、将来的に評価を行う際に使用させていただく可能性がありますので</t>
    <rPh sb="5" eb="7">
      <t>ジョウホウ</t>
    </rPh>
    <rPh sb="9" eb="11">
      <t>ショウライ</t>
    </rPh>
    <rPh sb="11" eb="12">
      <t>テキ</t>
    </rPh>
    <rPh sb="13" eb="15">
      <t>ヒョウカ</t>
    </rPh>
    <rPh sb="16" eb="17">
      <t>オコナ</t>
    </rPh>
    <rPh sb="18" eb="19">
      <t>サイ</t>
    </rPh>
    <rPh sb="20" eb="22">
      <t>シヨウ</t>
    </rPh>
    <rPh sb="29" eb="32">
      <t>カノウセイ</t>
    </rPh>
    <phoneticPr fontId="5"/>
  </si>
  <si>
    <t>※この調査票・計算シートの構成や内容等に関するご意見・ご要望をご記入ください。</t>
    <rPh sb="3" eb="6">
      <t>チョウサヒョウ</t>
    </rPh>
    <rPh sb="7" eb="9">
      <t>ケイサン</t>
    </rPh>
    <rPh sb="13" eb="15">
      <t>コウセイ</t>
    </rPh>
    <rPh sb="16" eb="18">
      <t>ナイヨウ</t>
    </rPh>
    <rPh sb="18" eb="19">
      <t>ナド</t>
    </rPh>
    <rPh sb="20" eb="21">
      <t>カン</t>
    </rPh>
    <rPh sb="24" eb="26">
      <t>イケン</t>
    </rPh>
    <rPh sb="28" eb="30">
      <t>ヨウボウ</t>
    </rPh>
    <rPh sb="32" eb="34">
      <t>キニュウ</t>
    </rPh>
    <phoneticPr fontId="1"/>
  </si>
  <si>
    <t>※いただきましたご意見・ご要望は今後の調査方法の改善の参考とさせていただきます。</t>
    <rPh sb="9" eb="11">
      <t>イケン</t>
    </rPh>
    <rPh sb="13" eb="15">
      <t>ヨウボウ</t>
    </rPh>
    <rPh sb="16" eb="18">
      <t>コンゴ</t>
    </rPh>
    <rPh sb="19" eb="23">
      <t>チョウサホウホウ</t>
    </rPh>
    <rPh sb="24" eb="26">
      <t>カイゼン</t>
    </rPh>
    <rPh sb="27" eb="29">
      <t>サンコウ</t>
    </rPh>
    <phoneticPr fontId="1"/>
  </si>
  <si>
    <t>ドロップダウンメニュー　→</t>
    <phoneticPr fontId="1"/>
  </si>
  <si>
    <t>分野</t>
    <rPh sb="0" eb="2">
      <t>ブンヤ</t>
    </rPh>
    <phoneticPr fontId="1"/>
  </si>
  <si>
    <t>導入単位</t>
    <rPh sb="0" eb="2">
      <t>ドウニュウ</t>
    </rPh>
    <rPh sb="2" eb="4">
      <t>タンイ</t>
    </rPh>
    <phoneticPr fontId="1"/>
  </si>
  <si>
    <t>線形補正</t>
    <rPh sb="0" eb="2">
      <t>センケイ</t>
    </rPh>
    <rPh sb="2" eb="4">
      <t>ホセイ</t>
    </rPh>
    <phoneticPr fontId="1"/>
  </si>
  <si>
    <t>導入量</t>
    <rPh sb="0" eb="2">
      <t>ドウニュウ</t>
    </rPh>
    <rPh sb="2" eb="3">
      <t>リョウ</t>
    </rPh>
    <phoneticPr fontId="1"/>
  </si>
  <si>
    <t>寿命年数</t>
    <rPh sb="0" eb="2">
      <t>ジュミョウ</t>
    </rPh>
    <rPh sb="2" eb="4">
      <t>ネンスウ</t>
    </rPh>
    <phoneticPr fontId="1"/>
  </si>
  <si>
    <t>占有率 [％]</t>
    <rPh sb="0" eb="3">
      <t>センユウリツ</t>
    </rPh>
    <phoneticPr fontId="1"/>
  </si>
  <si>
    <t>普及率 [％]</t>
    <rPh sb="0" eb="2">
      <t>フキュウ</t>
    </rPh>
    <rPh sb="2" eb="3">
      <t>リツ</t>
    </rPh>
    <phoneticPr fontId="1"/>
  </si>
  <si>
    <t>～</t>
    <phoneticPr fontId="1"/>
  </si>
  <si>
    <t>CO2削減量</t>
    <rPh sb="3" eb="6">
      <t>サクゲンリョウ</t>
    </rPh>
    <phoneticPr fontId="1"/>
  </si>
  <si>
    <t>削減原単位</t>
    <rPh sb="0" eb="2">
      <t>サクゲン</t>
    </rPh>
    <rPh sb="2" eb="5">
      <t>ゲンタンイ</t>
    </rPh>
    <phoneticPr fontId="4"/>
  </si>
  <si>
    <t>2020年度のＣＯ２削減量</t>
    <rPh sb="4" eb="6">
      <t>ネンド</t>
    </rPh>
    <rPh sb="10" eb="12">
      <t>サクゲン</t>
    </rPh>
    <rPh sb="12" eb="13">
      <t>リョウ</t>
    </rPh>
    <phoneticPr fontId="4"/>
  </si>
  <si>
    <t>2030年度までの累積導入量</t>
    <rPh sb="4" eb="6">
      <t>ネンド</t>
    </rPh>
    <rPh sb="9" eb="11">
      <t>ルイセキ</t>
    </rPh>
    <rPh sb="11" eb="14">
      <t>ドウニュウリョウ</t>
    </rPh>
    <phoneticPr fontId="1"/>
  </si>
  <si>
    <t>2030年度のＣＯ２削減量</t>
    <rPh sb="4" eb="6">
      <t>ネンド</t>
    </rPh>
    <rPh sb="10" eb="12">
      <t>サクゲン</t>
    </rPh>
    <rPh sb="12" eb="13">
      <t>リョウ</t>
    </rPh>
    <phoneticPr fontId="4"/>
  </si>
  <si>
    <t>[tCO2]</t>
    <phoneticPr fontId="4"/>
  </si>
  <si>
    <t>[tCO2/年]</t>
    <rPh sb="6" eb="7">
      <t>ネン</t>
    </rPh>
    <phoneticPr fontId="4"/>
  </si>
  <si>
    <t>（１）直接効果</t>
    <rPh sb="3" eb="5">
      <t>チョクセツ</t>
    </rPh>
    <rPh sb="5" eb="7">
      <t>コウカ</t>
    </rPh>
    <phoneticPr fontId="1"/>
  </si>
  <si>
    <t>（２）波及効果</t>
    <rPh sb="3" eb="5">
      <t>ハキュウ</t>
    </rPh>
    <rPh sb="5" eb="7">
      <t>コウカ</t>
    </rPh>
    <phoneticPr fontId="4"/>
  </si>
  <si>
    <t>（３）事業情報</t>
    <rPh sb="3" eb="5">
      <t>ジギョウ</t>
    </rPh>
    <rPh sb="5" eb="7">
      <t>ジョウホウ</t>
    </rPh>
    <phoneticPr fontId="4"/>
  </si>
  <si>
    <t>事業による波及導入量</t>
    <rPh sb="0" eb="2">
      <t>ジギョウ</t>
    </rPh>
    <rPh sb="5" eb="7">
      <t>ハキュウ</t>
    </rPh>
    <rPh sb="7" eb="9">
      <t>ドウニュウ</t>
    </rPh>
    <rPh sb="9" eb="10">
      <t>リョウ</t>
    </rPh>
    <phoneticPr fontId="1"/>
  </si>
  <si>
    <t>事業による直接導入量</t>
    <phoneticPr fontId="1"/>
  </si>
  <si>
    <t>※調査票の「導入量の設定方法」の欄で選択されたパターン（A・B・C）：</t>
    <rPh sb="1" eb="4">
      <t>チョウサヒョウ</t>
    </rPh>
    <rPh sb="6" eb="8">
      <t>ドウニュウ</t>
    </rPh>
    <rPh sb="8" eb="9">
      <t>リョウ</t>
    </rPh>
    <rPh sb="16" eb="17">
      <t>ラン</t>
    </rPh>
    <rPh sb="18" eb="20">
      <t>センタク</t>
    </rPh>
    <phoneticPr fontId="1"/>
  </si>
  <si>
    <t>従来機器エネルギー種類①：</t>
    <rPh sb="0" eb="2">
      <t>ジュウライ</t>
    </rPh>
    <rPh sb="2" eb="4">
      <t>キキ</t>
    </rPh>
    <rPh sb="9" eb="11">
      <t>シュルイ</t>
    </rPh>
    <phoneticPr fontId="1"/>
  </si>
  <si>
    <t>従来機器エネルギー種類②：</t>
    <rPh sb="0" eb="2">
      <t>ジュウライ</t>
    </rPh>
    <rPh sb="2" eb="4">
      <t>キキ</t>
    </rPh>
    <rPh sb="9" eb="11">
      <t>シュルイ</t>
    </rPh>
    <phoneticPr fontId="1"/>
  </si>
  <si>
    <t>従来機器エネルギー種類①
(使用エネルギーが異なる場合のみ）</t>
    <rPh sb="0" eb="2">
      <t>ジュウライ</t>
    </rPh>
    <rPh sb="2" eb="4">
      <t>キキ</t>
    </rPh>
    <rPh sb="9" eb="11">
      <t>シュルイ</t>
    </rPh>
    <rPh sb="14" eb="16">
      <t>シヨウ</t>
    </rPh>
    <rPh sb="22" eb="23">
      <t>コト</t>
    </rPh>
    <rPh sb="25" eb="27">
      <t>バアイ</t>
    </rPh>
    <phoneticPr fontId="1"/>
  </si>
  <si>
    <t>従来機器エネルギー種類②
（代替されるエネルギーが複数の場合）</t>
    <rPh sb="0" eb="2">
      <t>ジュウライ</t>
    </rPh>
    <rPh sb="2" eb="4">
      <t>キキ</t>
    </rPh>
    <rPh sb="9" eb="11">
      <t>シュルイ</t>
    </rPh>
    <rPh sb="14" eb="16">
      <t>ダイタイ</t>
    </rPh>
    <rPh sb="25" eb="27">
      <t>フクスウ</t>
    </rPh>
    <rPh sb="28" eb="30">
      <t>バアイ</t>
    </rPh>
    <phoneticPr fontId="1"/>
  </si>
  <si>
    <t>バイオエタノール</t>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</si>
  <si>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</si>
  <si>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t>その他</t>
    <rPh sb="2" eb="3">
      <t>タ</t>
    </rPh>
    <phoneticPr fontId="1"/>
  </si>
  <si>
    <t>　（例：新開発機器＝LED電球、従来機器＝白熱電球　フロー数＝国内の年間電球出荷台数　等）</t>
    <rPh sb="13" eb="15">
      <t>デンキュウ</t>
    </rPh>
    <rPh sb="21" eb="23">
      <t>ハクネツ</t>
    </rPh>
    <rPh sb="23" eb="25">
      <t>デンキュウ</t>
    </rPh>
    <rPh sb="29" eb="30">
      <t>スウ</t>
    </rPh>
    <rPh sb="31" eb="33">
      <t>コクナイ</t>
    </rPh>
    <rPh sb="34" eb="36">
      <t>ネンカン</t>
    </rPh>
    <rPh sb="36" eb="38">
      <t>デンキュウ</t>
    </rPh>
    <rPh sb="38" eb="40">
      <t>シュッカ</t>
    </rPh>
    <rPh sb="40" eb="42">
      <t>ダイスウ</t>
    </rPh>
    <phoneticPr fontId="1"/>
  </si>
  <si>
    <t>※代替燃料の場合は累積ではなく、単年の導入量が表示されます。</t>
    <rPh sb="1" eb="3">
      <t>ダイタイ</t>
    </rPh>
    <rPh sb="3" eb="5">
      <t>ネンリョウ</t>
    </rPh>
    <rPh sb="6" eb="8">
      <t>バアイ</t>
    </rPh>
    <rPh sb="9" eb="11">
      <t>ルイセキ</t>
    </rPh>
    <rPh sb="16" eb="18">
      <t>タンネン</t>
    </rPh>
    <rPh sb="19" eb="21">
      <t>ドウニュウ</t>
    </rPh>
    <rPh sb="21" eb="22">
      <t>リョウ</t>
    </rPh>
    <rPh sb="23" eb="25">
      <t>ヒョウジ</t>
    </rPh>
    <phoneticPr fontId="1"/>
  </si>
  <si>
    <t>耐用年数</t>
    <rPh sb="0" eb="2">
      <t>タイヨウ</t>
    </rPh>
    <rPh sb="2" eb="4">
      <t>ネンスウ</t>
    </rPh>
    <phoneticPr fontId="1"/>
  </si>
  <si>
    <t>調査票</t>
    <rPh sb="0" eb="3">
      <t>チョウサヒョウ</t>
    </rPh>
    <phoneticPr fontId="1"/>
  </si>
  <si>
    <t>導入量記入・計算シート</t>
    <rPh sb="0" eb="3">
      <t>ドウニュウリョウ</t>
    </rPh>
    <rPh sb="3" eb="5">
      <t>キニュウ</t>
    </rPh>
    <rPh sb="6" eb="8">
      <t>ケイサン</t>
    </rPh>
    <phoneticPr fontId="1"/>
  </si>
  <si>
    <t>CO2削減原単位記入・計算シート</t>
    <rPh sb="3" eb="8">
      <t>サクゲン</t>
    </rPh>
    <rPh sb="8" eb="10">
      <t>キニュウ</t>
    </rPh>
    <rPh sb="11" eb="13">
      <t>ケイサン</t>
    </rPh>
    <phoneticPr fontId="1"/>
  </si>
  <si>
    <t>その他効果（自由記入）</t>
    <rPh sb="2" eb="3">
      <t>タ</t>
    </rPh>
    <rPh sb="3" eb="5">
      <t>コウカ</t>
    </rPh>
    <rPh sb="6" eb="8">
      <t>ジユウキジュツ</t>
    </rPh>
    <rPh sb="8" eb="10">
      <t>キニュウ</t>
    </rPh>
    <phoneticPr fontId="1"/>
  </si>
  <si>
    <t>ご意見・ご要望（自由記入）</t>
    <rPh sb="1" eb="3">
      <t>イケン</t>
    </rPh>
    <rPh sb="5" eb="7">
      <t>ヨウボウ</t>
    </rPh>
    <rPh sb="8" eb="10">
      <t>ジユウキジュツ</t>
    </rPh>
    <rPh sb="10" eb="12">
      <t>キニュウ</t>
    </rPh>
    <phoneticPr fontId="1"/>
  </si>
  <si>
    <t>例）台、両、kW等</t>
    <rPh sb="0" eb="1">
      <t>レイ</t>
    </rPh>
    <rPh sb="2" eb="3">
      <t>ダイ</t>
    </rPh>
    <rPh sb="4" eb="5">
      <t>リョウ</t>
    </rPh>
    <rPh sb="8" eb="9">
      <t>トウ</t>
    </rPh>
    <phoneticPr fontId="1"/>
  </si>
  <si>
    <t>結果表</t>
    <rPh sb="0" eb="2">
      <t>ケッカ</t>
    </rPh>
    <rPh sb="2" eb="3">
      <t>ヒョウ</t>
    </rPh>
    <phoneticPr fontId="4"/>
  </si>
  <si>
    <t>(1)基礎情報</t>
    <rPh sb="3" eb="5">
      <t>キソ</t>
    </rPh>
    <rPh sb="5" eb="7">
      <t>ジョウホウ</t>
    </rPh>
    <phoneticPr fontId="1"/>
  </si>
  <si>
    <t>(2)新開発機器・システム情報</t>
    <rPh sb="3" eb="6">
      <t>シンカイハツ</t>
    </rPh>
    <rPh sb="6" eb="8">
      <t>キキ</t>
    </rPh>
    <rPh sb="13" eb="15">
      <t>ジョウホウ</t>
    </rPh>
    <phoneticPr fontId="1"/>
  </si>
  <si>
    <r>
      <t>(3)CO</t>
    </r>
    <r>
      <rPr>
        <b/>
        <vertAlign val="subscript"/>
        <sz val="11"/>
        <color indexed="8"/>
        <rFont val="ＭＳ Ｐゴシック"/>
        <family val="3"/>
        <charset val="128"/>
      </rPr>
      <t>2</t>
    </r>
    <r>
      <rPr>
        <b/>
        <sz val="11"/>
        <color indexed="8"/>
        <rFont val="ＭＳ Ｐゴシック"/>
        <family val="3"/>
        <charset val="128"/>
      </rPr>
      <t>削減量算出方法</t>
    </r>
    <rPh sb="6" eb="9">
      <t>サクゲンリョウ</t>
    </rPh>
    <rPh sb="9" eb="11">
      <t>サンシュツ</t>
    </rPh>
    <rPh sb="11" eb="13">
      <t>ホウホウ</t>
    </rPh>
    <phoneticPr fontId="1"/>
  </si>
  <si>
    <t>部門</t>
    <rPh sb="0" eb="2">
      <t>ブモン</t>
    </rPh>
    <phoneticPr fontId="1"/>
  </si>
  <si>
    <t>Ａ：「導入量の計算方法」で「Ａ：ストック数」を選択した場合</t>
    <rPh sb="3" eb="5">
      <t>ドウニュウ</t>
    </rPh>
    <rPh sb="5" eb="6">
      <t>リョウ</t>
    </rPh>
    <rPh sb="7" eb="9">
      <t>ケイサン</t>
    </rPh>
    <rPh sb="9" eb="11">
      <t>ホウホウ</t>
    </rPh>
    <rPh sb="20" eb="21">
      <t>スウ</t>
    </rPh>
    <rPh sb="23" eb="25">
      <t>センタク</t>
    </rPh>
    <rPh sb="27" eb="29">
      <t>バアイ</t>
    </rPh>
    <phoneticPr fontId="1"/>
  </si>
  <si>
    <t>Ｂ：「導入量の計算方法」で「Ｂ：フロー数」を選択した場合</t>
    <phoneticPr fontId="1"/>
  </si>
  <si>
    <t>Ｃ：「導入量の計算方法」で「Ｃ：供給数」を選択した場合</t>
    <rPh sb="3" eb="5">
      <t>ドウニュウ</t>
    </rPh>
    <rPh sb="5" eb="6">
      <t>リョウ</t>
    </rPh>
    <rPh sb="7" eb="9">
      <t>ケイサン</t>
    </rPh>
    <rPh sb="9" eb="11">
      <t>ホウホウ</t>
    </rPh>
    <rPh sb="16" eb="18">
      <t>キョウキュウ</t>
    </rPh>
    <rPh sb="18" eb="19">
      <t>スウ</t>
    </rPh>
    <rPh sb="21" eb="23">
      <t>センタク</t>
    </rPh>
    <rPh sb="25" eb="27">
      <t>バアイ</t>
    </rPh>
    <phoneticPr fontId="1"/>
  </si>
  <si>
    <t>・従来機器・システムのフロー数（デフォルトでは各年度同じ数値となりますが、ご希望される場合はご変更下さい）：</t>
    <phoneticPr fontId="1"/>
  </si>
  <si>
    <t>・従来機器・システムのストック数（デフォルトでは各年度同じ数値となりますが、ご希望される場合はご変更下さい）：</t>
    <rPh sb="24" eb="27">
      <t>カクネンド</t>
    </rPh>
    <rPh sb="27" eb="28">
      <t>オナ</t>
    </rPh>
    <rPh sb="29" eb="31">
      <t>スウチ</t>
    </rPh>
    <rPh sb="39" eb="41">
      <t>キボウ</t>
    </rPh>
    <rPh sb="44" eb="46">
      <t>バアイ</t>
    </rPh>
    <rPh sb="48" eb="51">
      <t>ヘンコウクダ</t>
    </rPh>
    <phoneticPr fontId="1"/>
  </si>
  <si>
    <t>・上記普及率の設定根拠（引用した場合は出典情報、独自検討の場合は設定の考え方等：</t>
    <rPh sb="1" eb="3">
      <t>ジョウキ</t>
    </rPh>
    <rPh sb="3" eb="6">
      <t>フキュウリツ</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8" eb="39">
      <t>ナド</t>
    </rPh>
    <phoneticPr fontId="1"/>
  </si>
  <si>
    <t>・上記供給数の設定根拠（引用した場合は出典情報、独自検討の場合は設定の考え方や参考資料等をご記入ください）：</t>
    <rPh sb="1" eb="3">
      <t>ジョウキ</t>
    </rPh>
    <rPh sb="3" eb="5">
      <t>キョウキュウ</t>
    </rPh>
    <rPh sb="5" eb="6">
      <t>スウ</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9" eb="41">
      <t>サンコウ</t>
    </rPh>
    <rPh sb="41" eb="43">
      <t>シリョウ</t>
    </rPh>
    <rPh sb="43" eb="44">
      <t>ナド</t>
    </rPh>
    <rPh sb="46" eb="48">
      <t>キニュウ</t>
    </rPh>
    <phoneticPr fontId="1"/>
  </si>
  <si>
    <t>Ⅰ：「削減原単位の計算方法」で「Ⅰ：想定削減率」を選択した場合</t>
    <phoneticPr fontId="1"/>
  </si>
  <si>
    <t>Ⅱ：「削減原単位の計算方法」で「Ⅱ：エネルギー使用量差」を選択した場合</t>
    <phoneticPr fontId="1"/>
  </si>
  <si>
    <t>排出係数の確認</t>
    <rPh sb="0" eb="2">
      <t>ハイシュツ</t>
    </rPh>
    <rPh sb="2" eb="4">
      <t>ケイスウ</t>
    </rPh>
    <rPh sb="5" eb="7">
      <t>カクニン</t>
    </rPh>
    <phoneticPr fontId="1"/>
  </si>
  <si>
    <t>エネルギー消費量・供給量の設定</t>
    <rPh sb="5" eb="8">
      <t>ショウヒリョウ</t>
    </rPh>
    <rPh sb="9" eb="11">
      <t>キョウキュウ</t>
    </rPh>
    <rPh sb="11" eb="12">
      <t>リョウ</t>
    </rPh>
    <rPh sb="13" eb="15">
      <t>セッテイ</t>
    </rPh>
    <phoneticPr fontId="1"/>
  </si>
  <si>
    <t>[千円]</t>
    <rPh sb="1" eb="3">
      <t>センエン</t>
    </rPh>
    <phoneticPr fontId="4"/>
  </si>
  <si>
    <t>[年]</t>
    <rPh sb="1" eb="2">
      <t>ネン</t>
    </rPh>
    <phoneticPr fontId="4"/>
  </si>
  <si>
    <t>Ⅲ：「削減原単位の計算方法」で「Ⅲ：再生可能エネルギー供給量」を選択した場合</t>
    <rPh sb="18" eb="22">
      <t>サイセイカノウ</t>
    </rPh>
    <phoneticPr fontId="1"/>
  </si>
  <si>
    <t>バイオディーゼル</t>
    <phoneticPr fontId="1"/>
  </si>
  <si>
    <t>[千円]</t>
  </si>
  <si>
    <t>[千円]</t>
    <rPh sb="1" eb="3">
      <t>センエン</t>
    </rPh>
    <phoneticPr fontId="1"/>
  </si>
  <si>
    <t>記入欄</t>
    <rPh sb="0" eb="2">
      <t>キニュウ</t>
    </rPh>
    <rPh sb="2" eb="3">
      <t>ラン</t>
    </rPh>
    <phoneticPr fontId="1"/>
  </si>
  <si>
    <t>・上記の消費量、削減率の設定根拠、引用元</t>
    <phoneticPr fontId="1"/>
  </si>
  <si>
    <t>・上記の消費量、削減率の設定根拠、引用元</t>
    <rPh sb="1" eb="3">
      <t>ジョウキ</t>
    </rPh>
    <rPh sb="4" eb="7">
      <t>ショウヒリョウ</t>
    </rPh>
    <rPh sb="8" eb="10">
      <t>サクゲン</t>
    </rPh>
    <rPh sb="10" eb="11">
      <t>リツ</t>
    </rPh>
    <rPh sb="12" eb="14">
      <t>セッテイ</t>
    </rPh>
    <rPh sb="14" eb="16">
      <t>コンキョ</t>
    </rPh>
    <rPh sb="17" eb="19">
      <t>インヨウ</t>
    </rPh>
    <rPh sb="19" eb="20">
      <t>モト</t>
    </rPh>
    <phoneticPr fontId="1"/>
  </si>
  <si>
    <t>累積予算額（予定）[単位：千円]</t>
    <rPh sb="0" eb="2">
      <t>ルイセキ</t>
    </rPh>
    <rPh sb="2" eb="4">
      <t>ヨサン</t>
    </rPh>
    <rPh sb="4" eb="5">
      <t>ガク</t>
    </rPh>
    <rPh sb="6" eb="8">
      <t>ヨテイ</t>
    </rPh>
    <rPh sb="10" eb="12">
      <t>タンイ</t>
    </rPh>
    <rPh sb="13" eb="15">
      <t>センエン</t>
    </rPh>
    <phoneticPr fontId="11"/>
  </si>
  <si>
    <t>累積予算額[単位：千円]</t>
    <rPh sb="0" eb="2">
      <t>ルイセキ</t>
    </rPh>
    <rPh sb="2" eb="5">
      <t>ヨサンガク</t>
    </rPh>
    <rPh sb="6" eb="8">
      <t>タンイ</t>
    </rPh>
    <rPh sb="9" eb="11">
      <t>センエン</t>
    </rPh>
    <phoneticPr fontId="11"/>
  </si>
  <si>
    <t>選択してください</t>
  </si>
  <si>
    <t>・上記の設定根拠（例：予算10億円、1台100万円の補助金支給、よって直接導入量は1,000台）：</t>
    <rPh sb="1" eb="3">
      <t>ジョウキ</t>
    </rPh>
    <rPh sb="4" eb="6">
      <t>セッテイ</t>
    </rPh>
    <rPh sb="6" eb="8">
      <t>コンキョ</t>
    </rPh>
    <rPh sb="9" eb="10">
      <t>レイ</t>
    </rPh>
    <rPh sb="11" eb="13">
      <t>ヨサン</t>
    </rPh>
    <rPh sb="15" eb="17">
      <t>オクエン</t>
    </rPh>
    <rPh sb="19" eb="20">
      <t>ダイ</t>
    </rPh>
    <rPh sb="23" eb="25">
      <t>マンエン</t>
    </rPh>
    <rPh sb="26" eb="28">
      <t>ホジョ</t>
    </rPh>
    <rPh sb="28" eb="29">
      <t>キン</t>
    </rPh>
    <rPh sb="29" eb="31">
      <t>シキュウ</t>
    </rPh>
    <rPh sb="35" eb="37">
      <t>チョクセツ</t>
    </rPh>
    <rPh sb="37" eb="39">
      <t>ドウニュウ</t>
    </rPh>
    <rPh sb="39" eb="40">
      <t>リョウ</t>
    </rPh>
    <rPh sb="46" eb="47">
      <t>ダイ</t>
    </rPh>
    <phoneticPr fontId="1"/>
  </si>
  <si>
    <t xml:space="preserve"> [年]</t>
    <rPh sb="2" eb="3">
      <t>ネン</t>
    </rPh>
    <phoneticPr fontId="1"/>
  </si>
  <si>
    <t>事業期間１年あたりの直接導入量</t>
    <rPh sb="0" eb="2">
      <t>ジギョウ</t>
    </rPh>
    <rPh sb="2" eb="4">
      <t>キカン</t>
    </rPh>
    <rPh sb="5" eb="6">
      <t>ネン</t>
    </rPh>
    <rPh sb="10" eb="12">
      <t>チョクセツ</t>
    </rPh>
    <rPh sb="12" eb="14">
      <t>ドウニュウ</t>
    </rPh>
    <rPh sb="14" eb="15">
      <t>リョウ</t>
    </rPh>
    <phoneticPr fontId="1"/>
  </si>
  <si>
    <t>　＊基金型事業の場合には、事業年数は「1」のままとしてください</t>
    <rPh sb="2" eb="4">
      <t>キキン</t>
    </rPh>
    <rPh sb="4" eb="5">
      <t>ガタ</t>
    </rPh>
    <rPh sb="5" eb="7">
      <t>ジギョウ</t>
    </rPh>
    <rPh sb="8" eb="10">
      <t>バアイ</t>
    </rPh>
    <rPh sb="13" eb="15">
      <t>ジギョウ</t>
    </rPh>
    <rPh sb="15" eb="17">
      <t>ネンスウ</t>
    </rPh>
    <phoneticPr fontId="1"/>
  </si>
  <si>
    <t>・上記占有率の設定根拠（引用した場合は出典情報、独自検討の場合は設定の考え方等）：</t>
    <rPh sb="1" eb="3">
      <t>ジョウキ</t>
    </rPh>
    <rPh sb="3" eb="5">
      <t>センユウ</t>
    </rPh>
    <rPh sb="5" eb="6">
      <t>リツ</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8" eb="39">
      <t>ナド</t>
    </rPh>
    <phoneticPr fontId="1"/>
  </si>
  <si>
    <t>・各年度における新開発機器・システムの供給数（各年の供給数を設定できない場合は、2020年と2030年時点の累積導入量の
想定値または目標値を、下記の「累積導入量」欄にそれぞれ直接記入してください）：</t>
    <phoneticPr fontId="1"/>
  </si>
  <si>
    <t>・上記の導入量の導入にかかる事業予算の年数</t>
    <rPh sb="1" eb="3">
      <t>ジョウキ</t>
    </rPh>
    <rPh sb="4" eb="6">
      <t>ドウニュウ</t>
    </rPh>
    <rPh sb="6" eb="7">
      <t>リョウ</t>
    </rPh>
    <rPh sb="8" eb="10">
      <t>ドウニュウ</t>
    </rPh>
    <rPh sb="14" eb="16">
      <t>ジギョウ</t>
    </rPh>
    <rPh sb="16" eb="18">
      <t>ヨサン</t>
    </rPh>
    <rPh sb="19" eb="21">
      <t>ネンスウ</t>
    </rPh>
    <phoneticPr fontId="1"/>
  </si>
  <si>
    <t>　（例：上記100基の導入には、3ヵ年にわたる予算の投入が必要　→　「3」を記入）</t>
    <rPh sb="9" eb="10">
      <t>キ</t>
    </rPh>
    <rPh sb="18" eb="19">
      <t>ネン</t>
    </rPh>
    <rPh sb="23" eb="25">
      <t>ヨサン</t>
    </rPh>
    <rPh sb="26" eb="28">
      <t>トウニュウ</t>
    </rPh>
    <rPh sb="29" eb="31">
      <t>ヒツヨウ</t>
    </rPh>
    <rPh sb="38" eb="40">
      <t>キニュウ</t>
    </rPh>
    <phoneticPr fontId="1"/>
  </si>
  <si>
    <t>※以上で記入は完了ですが、必要に応じて副次的効果は「他効果」シートに、ご意見やご感想は「ご意見」欄にご記入ください。</t>
    <rPh sb="1" eb="3">
      <t>イジョウ</t>
    </rPh>
    <rPh sb="4" eb="6">
      <t>キニュウ</t>
    </rPh>
    <rPh sb="7" eb="9">
      <t>カンリョウ</t>
    </rPh>
    <rPh sb="13" eb="15">
      <t>ヒツヨウ</t>
    </rPh>
    <rPh sb="16" eb="17">
      <t>オウ</t>
    </rPh>
    <rPh sb="19" eb="22">
      <t>フクジテキ</t>
    </rPh>
    <rPh sb="22" eb="24">
      <t>コウカ</t>
    </rPh>
    <rPh sb="26" eb="27">
      <t>ホカ</t>
    </rPh>
    <rPh sb="27" eb="29">
      <t>コウカ</t>
    </rPh>
    <rPh sb="36" eb="38">
      <t>イケン</t>
    </rPh>
    <rPh sb="40" eb="42">
      <t>カンソウ</t>
    </rPh>
    <rPh sb="45" eb="47">
      <t>イケン</t>
    </rPh>
    <rPh sb="48" eb="49">
      <t>ラン</t>
    </rPh>
    <rPh sb="51" eb="53">
      <t>キニュウ</t>
    </rPh>
    <phoneticPr fontId="1"/>
  </si>
  <si>
    <t xml:space="preserve">
・このシートでは、特にご記入いただく項目はございません。他のシートに記入された数値から自動的に計算された結果をご確認ください。
</t>
    <rPh sb="10" eb="11">
      <t>トク</t>
    </rPh>
    <rPh sb="13" eb="15">
      <t>キニュウ</t>
    </rPh>
    <rPh sb="19" eb="21">
      <t>コウモク</t>
    </rPh>
    <rPh sb="53" eb="55">
      <t>ケッカ</t>
    </rPh>
    <rPh sb="57" eb="59">
      <t>カクニン</t>
    </rPh>
    <phoneticPr fontId="11"/>
  </si>
  <si>
    <t>次のページへお進みください（クリックしてください）</t>
    <phoneticPr fontId="1"/>
  </si>
  <si>
    <t>部門</t>
    <rPh sb="0" eb="2">
      <t>ブモン</t>
    </rPh>
    <phoneticPr fontId="11"/>
  </si>
  <si>
    <t>名称</t>
    <phoneticPr fontId="11"/>
  </si>
  <si>
    <t>概要</t>
  </si>
  <si>
    <t>事業例</t>
  </si>
  <si>
    <t>調査票に戻る
（クリックしてください）</t>
    <rPh sb="0" eb="2">
      <t>チョウサ</t>
    </rPh>
    <rPh sb="2" eb="3">
      <t>ヒョウ</t>
    </rPh>
    <rPh sb="4" eb="5">
      <t>モド</t>
    </rPh>
    <phoneticPr fontId="11"/>
  </si>
  <si>
    <t>産業</t>
  </si>
  <si>
    <t>工場や倉庫などにおける電力消費や、重油や石炭などの化石燃料の直接使用</t>
  </si>
  <si>
    <t>家庭</t>
  </si>
  <si>
    <t>住宅などにおける電力消費や、都市ガスや灯油などの化石燃料の直接使用</t>
  </si>
  <si>
    <t>業務</t>
  </si>
  <si>
    <t>店舗やオフィスなどにおける電力消費や、都市ガスや灯油などの化石燃料の直接使用</t>
  </si>
  <si>
    <t>運輸</t>
  </si>
  <si>
    <t>自動車や鉄道、船舶、航空部門における電力の直接消費や、ガソリン、重油、軽油、天然ガス、水素などの化石燃料の直接使用</t>
  </si>
  <si>
    <t>電力</t>
  </si>
  <si>
    <t>電力供給に係る天然ガスや石炭、重油などの化石燃料の使用（例：火力発電の高効率化や再生可能エネルギーの導入）</t>
  </si>
  <si>
    <t>未利用熱
エネルギー</t>
    <phoneticPr fontId="11"/>
  </si>
  <si>
    <t>排熱や地中熱等の、未利用の熱エネルギーの回収、利用</t>
  </si>
  <si>
    <t>分野</t>
    <rPh sb="0" eb="2">
      <t>ブンヤ</t>
    </rPh>
    <phoneticPr fontId="11"/>
  </si>
  <si>
    <t>説明</t>
  </si>
  <si>
    <t>調査票に戻る
（クリックしてください）</t>
    <phoneticPr fontId="11"/>
  </si>
  <si>
    <t>省エネ</t>
  </si>
  <si>
    <t>主として既存の機器・システムの高効率化や効率的利用を指すが、消費エネルギー種類の転換が行われる場合も含める
（例、電気自動車：ガソリン→電気）</t>
    <phoneticPr fontId="11"/>
  </si>
  <si>
    <t>再エネ</t>
  </si>
  <si>
    <t>太陽光発電や風力発電、地熱発電などの再生可能エネルギーによる発電や、バイオ燃料等の再生可能燃料の生産</t>
  </si>
  <si>
    <t>導入量の
計算方法</t>
    <phoneticPr fontId="11"/>
  </si>
  <si>
    <t>計算方法</t>
  </si>
  <si>
    <t>削減原単位
の計算方法</t>
    <phoneticPr fontId="11"/>
  </si>
  <si>
    <t>Ⅰ：想定削減率</t>
  </si>
  <si>
    <t>※代替燃料の場合は累積ではなく、単年の導入量が表示されます。</t>
    <phoneticPr fontId="1"/>
  </si>
  <si>
    <t>従来のエネルギー
年間消費量</t>
    <rPh sb="0" eb="2">
      <t>ジュウライ</t>
    </rPh>
    <rPh sb="11" eb="14">
      <t>ショウヒリョウ</t>
    </rPh>
    <phoneticPr fontId="13"/>
  </si>
  <si>
    <t>排出係数</t>
    <rPh sb="0" eb="2">
      <t>ハイシュツ</t>
    </rPh>
    <rPh sb="2" eb="4">
      <t>ケイスウ</t>
    </rPh>
    <phoneticPr fontId="1"/>
  </si>
  <si>
    <t>年間CO2削減量</t>
    <rPh sb="5" eb="7">
      <t>サクゲン</t>
    </rPh>
    <rPh sb="7" eb="8">
      <t>リョウ</t>
    </rPh>
    <phoneticPr fontId="13"/>
  </si>
  <si>
    <t>kgCO2/kWh</t>
    <phoneticPr fontId="1"/>
  </si>
  <si>
    <r>
      <t>kgCO2/Nm</t>
    </r>
    <r>
      <rPr>
        <vertAlign val="superscript"/>
        <sz val="11"/>
        <color indexed="8"/>
        <rFont val="ＭＳ Ｐゴシック"/>
        <family val="3"/>
        <charset val="128"/>
      </rPr>
      <t>3</t>
    </r>
    <phoneticPr fontId="1"/>
  </si>
  <si>
    <t>一般炭</t>
    <rPh sb="0" eb="2">
      <t>イッパン</t>
    </rPh>
    <rPh sb="2" eb="3">
      <t>タン</t>
    </rPh>
    <phoneticPr fontId="13"/>
  </si>
  <si>
    <t>kgCO2/kg</t>
    <phoneticPr fontId="1"/>
  </si>
  <si>
    <t>LPG</t>
    <phoneticPr fontId="1"/>
  </si>
  <si>
    <t>LNG</t>
    <phoneticPr fontId="13"/>
  </si>
  <si>
    <t>kgCO2/L</t>
    <phoneticPr fontId="1"/>
  </si>
  <si>
    <t>ガソリン</t>
    <phoneticPr fontId="1"/>
  </si>
  <si>
    <t>ジェット燃料</t>
    <rPh sb="4" eb="6">
      <t>ネンリョウ</t>
    </rPh>
    <phoneticPr fontId="13"/>
  </si>
  <si>
    <t>その他１</t>
    <rPh sb="2" eb="3">
      <t>タ</t>
    </rPh>
    <phoneticPr fontId="13"/>
  </si>
  <si>
    <t>kgCO2/☆</t>
    <phoneticPr fontId="1"/>
  </si>
  <si>
    <t>その他２</t>
    <rPh sb="2" eb="3">
      <t>タ</t>
    </rPh>
    <phoneticPr fontId="13"/>
  </si>
  <si>
    <t>その他３</t>
    <rPh sb="2" eb="3">
      <t>タ</t>
    </rPh>
    <phoneticPr fontId="13"/>
  </si>
  <si>
    <t>kgCO2/☆</t>
  </si>
  <si>
    <t>事業による削減率</t>
    <rPh sb="0" eb="2">
      <t>ジギョウ</t>
    </rPh>
    <rPh sb="5" eb="7">
      <t>サクゲン</t>
    </rPh>
    <rPh sb="7" eb="8">
      <t>リツ</t>
    </rPh>
    <phoneticPr fontId="13"/>
  </si>
  <si>
    <r>
      <t xml:space="preserve">①事業開始前のベースラインとなるエネルギーの
</t>
    </r>
    <r>
      <rPr>
        <b/>
        <sz val="11"/>
        <color indexed="10"/>
        <rFont val="ＭＳ Ｐゴシック"/>
        <family val="3"/>
        <charset val="128"/>
      </rPr>
      <t>ユニットあたりの</t>
    </r>
    <r>
      <rPr>
        <sz val="11"/>
        <rFont val="ＭＳ Ｐゴシック"/>
        <family val="3"/>
        <charset val="128"/>
      </rPr>
      <t>年間消費量を</t>
    </r>
    <r>
      <rPr>
        <b/>
        <sz val="11"/>
        <color indexed="10"/>
        <rFont val="ＭＳ Ｐゴシック"/>
        <family val="3"/>
        <charset val="128"/>
      </rPr>
      <t>「F列」の単位に合わせて</t>
    </r>
    <r>
      <rPr>
        <sz val="11"/>
        <rFont val="ＭＳ Ｐゴシック"/>
        <family val="3"/>
        <charset val="128"/>
      </rPr>
      <t>ご記入ください。
→その他のエネルギーが削減される場合は、そのエネルギー種名をご記入ください。
→削減対象となるエネルギーが複数ある場合は、それぞれについてご記入ください。</t>
    </r>
    <rPh sb="1" eb="3">
      <t>ジギョウ</t>
    </rPh>
    <rPh sb="3" eb="5">
      <t>カイシ</t>
    </rPh>
    <rPh sb="5" eb="6">
      <t>マエ</t>
    </rPh>
    <rPh sb="31" eb="33">
      <t>ネンカン</t>
    </rPh>
    <rPh sb="33" eb="36">
      <t>ショウヒリョウ</t>
    </rPh>
    <rPh sb="50" eb="52">
      <t>キニュウ</t>
    </rPh>
    <rPh sb="61" eb="62">
      <t>タ</t>
    </rPh>
    <rPh sb="69" eb="71">
      <t>サクゲン</t>
    </rPh>
    <rPh sb="74" eb="76">
      <t>バアイ</t>
    </rPh>
    <rPh sb="85" eb="86">
      <t>シュ</t>
    </rPh>
    <rPh sb="86" eb="87">
      <t>メイ</t>
    </rPh>
    <rPh sb="89" eb="91">
      <t>キニュウ</t>
    </rPh>
    <rPh sb="98" eb="100">
      <t>サクゲン</t>
    </rPh>
    <rPh sb="100" eb="102">
      <t>タイショウ</t>
    </rPh>
    <rPh sb="111" eb="113">
      <t>フクスウ</t>
    </rPh>
    <rPh sb="115" eb="117">
      <t>バアイ</t>
    </rPh>
    <rPh sb="128" eb="130">
      <t>キニュウ</t>
    </rPh>
    <phoneticPr fontId="11"/>
  </si>
  <si>
    <t>③CO2排出係数をご確認ください。
→その他の燃料を記入された場合は、その排出係数をご記入ください。</t>
    <rPh sb="4" eb="6">
      <t>ハイシュツ</t>
    </rPh>
    <rPh sb="6" eb="8">
      <t>ケイスウ</t>
    </rPh>
    <rPh sb="10" eb="12">
      <t>カクニン</t>
    </rPh>
    <rPh sb="21" eb="22">
      <t>タ</t>
    </rPh>
    <rPh sb="23" eb="25">
      <t>ネンリョウ</t>
    </rPh>
    <rPh sb="26" eb="28">
      <t>キニュウ</t>
    </rPh>
    <rPh sb="31" eb="33">
      <t>バアイ</t>
    </rPh>
    <rPh sb="37" eb="39">
      <t>ハイシュツ</t>
    </rPh>
    <rPh sb="39" eb="41">
      <t>ケイスウ</t>
    </rPh>
    <rPh sb="43" eb="45">
      <t>キニュウ</t>
    </rPh>
    <phoneticPr fontId="11"/>
  </si>
  <si>
    <t>④設定された数値にもとづく、ユニットあたりの年間CO2削減量をご確認ください。
→すべてのエネルギー種の削減量の合計値も合わせてご確認ください。</t>
    <rPh sb="1" eb="3">
      <t>セッテイ</t>
    </rPh>
    <rPh sb="6" eb="8">
      <t>スウチ</t>
    </rPh>
    <rPh sb="22" eb="24">
      <t>ネンカン</t>
    </rPh>
    <rPh sb="27" eb="29">
      <t>サクゲン</t>
    </rPh>
    <rPh sb="29" eb="30">
      <t>リョウ</t>
    </rPh>
    <rPh sb="32" eb="34">
      <t>カクニン</t>
    </rPh>
    <rPh sb="50" eb="51">
      <t>シュ</t>
    </rPh>
    <rPh sb="52" eb="54">
      <t>サクゲン</t>
    </rPh>
    <rPh sb="54" eb="55">
      <t>リョウ</t>
    </rPh>
    <rPh sb="56" eb="59">
      <t>ゴウケイチ</t>
    </rPh>
    <rPh sb="60" eb="61">
      <t>ア</t>
    </rPh>
    <rPh sb="65" eb="67">
      <t>カクニン</t>
    </rPh>
    <phoneticPr fontId="11"/>
  </si>
  <si>
    <t>kgCO2/kWh</t>
    <phoneticPr fontId="1"/>
  </si>
  <si>
    <r>
      <t>kgCO2/Nm</t>
    </r>
    <r>
      <rPr>
        <vertAlign val="superscript"/>
        <sz val="11"/>
        <color indexed="8"/>
        <rFont val="ＭＳ Ｐゴシック"/>
        <family val="3"/>
        <charset val="128"/>
      </rPr>
      <t>3</t>
    </r>
    <phoneticPr fontId="1"/>
  </si>
  <si>
    <t>kgCO2/kg</t>
    <phoneticPr fontId="1"/>
  </si>
  <si>
    <t>LPG</t>
    <phoneticPr fontId="1"/>
  </si>
  <si>
    <t>LNG</t>
    <phoneticPr fontId="13"/>
  </si>
  <si>
    <t>kgCO2/L</t>
    <phoneticPr fontId="1"/>
  </si>
  <si>
    <t>ガソリン</t>
    <phoneticPr fontId="1"/>
  </si>
  <si>
    <t>kgCO2/☆</t>
    <phoneticPr fontId="1"/>
  </si>
  <si>
    <r>
      <t xml:space="preserve">①事業開始前のベースラインとなるエネルギーの
</t>
    </r>
    <r>
      <rPr>
        <b/>
        <sz val="11"/>
        <color indexed="10"/>
        <rFont val="ＭＳ Ｐゴシック"/>
        <family val="3"/>
        <charset val="128"/>
      </rPr>
      <t>ユニットあたりの</t>
    </r>
    <r>
      <rPr>
        <sz val="11"/>
        <rFont val="ＭＳ Ｐゴシック"/>
        <family val="3"/>
        <charset val="128"/>
      </rPr>
      <t>年間消費量を</t>
    </r>
    <r>
      <rPr>
        <b/>
        <sz val="11"/>
        <color indexed="10"/>
        <rFont val="ＭＳ Ｐゴシック"/>
        <family val="3"/>
        <charset val="128"/>
      </rPr>
      <t>「F列」の単位に合わせて</t>
    </r>
    <r>
      <rPr>
        <sz val="11"/>
        <rFont val="ＭＳ Ｐゴシック"/>
        <family val="3"/>
        <charset val="128"/>
      </rPr>
      <t>ご記入ください。
→その他のエネルギーが削減される場合は、そのエネルギー種名もご記入ください。
→削減対象となるエネルギーが複数ある場合は、それぞれについてご記入ください。</t>
    </r>
    <rPh sb="1" eb="3">
      <t>ジギョウ</t>
    </rPh>
    <rPh sb="3" eb="5">
      <t>カイシ</t>
    </rPh>
    <rPh sb="5" eb="6">
      <t>マエ</t>
    </rPh>
    <rPh sb="31" eb="33">
      <t>ネンカン</t>
    </rPh>
    <rPh sb="33" eb="36">
      <t>ショウヒリョウ</t>
    </rPh>
    <rPh sb="50" eb="52">
      <t>キニュウ</t>
    </rPh>
    <rPh sb="61" eb="62">
      <t>タ</t>
    </rPh>
    <rPh sb="69" eb="71">
      <t>サクゲン</t>
    </rPh>
    <rPh sb="74" eb="76">
      <t>バアイ</t>
    </rPh>
    <rPh sb="85" eb="86">
      <t>シュ</t>
    </rPh>
    <rPh sb="86" eb="87">
      <t>メイ</t>
    </rPh>
    <rPh sb="89" eb="91">
      <t>キニュウ</t>
    </rPh>
    <rPh sb="98" eb="100">
      <t>サクゲン</t>
    </rPh>
    <rPh sb="100" eb="102">
      <t>タイショウ</t>
    </rPh>
    <rPh sb="111" eb="113">
      <t>フクスウ</t>
    </rPh>
    <rPh sb="115" eb="117">
      <t>バアイ</t>
    </rPh>
    <rPh sb="128" eb="130">
      <t>キニュウ</t>
    </rPh>
    <phoneticPr fontId="11"/>
  </si>
  <si>
    <t>事業開始後の年間消費量</t>
    <rPh sb="0" eb="2">
      <t>ジギョウ</t>
    </rPh>
    <rPh sb="2" eb="5">
      <t>カイシゴ</t>
    </rPh>
    <rPh sb="6" eb="8">
      <t>ネンカン</t>
    </rPh>
    <rPh sb="8" eb="11">
      <t>ショウヒリョウ</t>
    </rPh>
    <phoneticPr fontId="13"/>
  </si>
  <si>
    <t>発電システムの年間平均稼働率</t>
    <phoneticPr fontId="1"/>
  </si>
  <si>
    <t>バイオエタノール</t>
    <phoneticPr fontId="1"/>
  </si>
  <si>
    <t>バイオディーゼル</t>
    <phoneticPr fontId="1"/>
  </si>
  <si>
    <t>N/A</t>
  </si>
  <si>
    <t>N/A</t>
    <phoneticPr fontId="1"/>
  </si>
  <si>
    <t>N/A</t>
    <phoneticPr fontId="1"/>
  </si>
  <si>
    <t>kgCO2/kWh</t>
    <phoneticPr fontId="1"/>
  </si>
  <si>
    <t>kgCO2/kWh</t>
    <phoneticPr fontId="1"/>
  </si>
  <si>
    <t>kgCO2/L</t>
    <phoneticPr fontId="1"/>
  </si>
  <si>
    <t>再生可能エネルギー発電</t>
    <rPh sb="0" eb="2">
      <t>サイセイ</t>
    </rPh>
    <rPh sb="2" eb="4">
      <t>カノウ</t>
    </rPh>
    <rPh sb="9" eb="11">
      <t>ハツデン</t>
    </rPh>
    <phoneticPr fontId="1"/>
  </si>
  <si>
    <t>・上記の稼働率の設定根拠、引用元</t>
    <rPh sb="4" eb="6">
      <t>カドウ</t>
    </rPh>
    <rPh sb="6" eb="7">
      <t>リツ</t>
    </rPh>
    <phoneticPr fontId="1"/>
  </si>
  <si>
    <t>再生可能エネルギー発電（導入単位が「kWh」）</t>
    <rPh sb="0" eb="9">
      <t>サイエネ</t>
    </rPh>
    <rPh sb="9" eb="11">
      <t>ハツデン</t>
    </rPh>
    <rPh sb="12" eb="14">
      <t>ドウニュウ</t>
    </rPh>
    <rPh sb="14" eb="16">
      <t>タンイ</t>
    </rPh>
    <phoneticPr fontId="1"/>
  </si>
  <si>
    <t>①対象となる再生可能エネルギーの種類を選択してください。
→バイオマスボイラー等はこの計算方法では対応できませんので、「調査票」シートに戻り、「削減原単位の計算方法」を「Ⅰ：エネルギー使用量差」としてください。</t>
    <rPh sb="1" eb="3">
      <t>タイショウ</t>
    </rPh>
    <rPh sb="6" eb="8">
      <t>サイセイ</t>
    </rPh>
    <rPh sb="8" eb="10">
      <t>カノウ</t>
    </rPh>
    <rPh sb="16" eb="18">
      <t>シュルイ</t>
    </rPh>
    <rPh sb="19" eb="21">
      <t>センタク</t>
    </rPh>
    <rPh sb="39" eb="40">
      <t>トウ</t>
    </rPh>
    <rPh sb="43" eb="45">
      <t>ケイサン</t>
    </rPh>
    <rPh sb="45" eb="47">
      <t>ホウホウ</t>
    </rPh>
    <rPh sb="49" eb="51">
      <t>タイオウ</t>
    </rPh>
    <rPh sb="60" eb="62">
      <t>チョウサ</t>
    </rPh>
    <rPh sb="62" eb="63">
      <t>ヒョウ</t>
    </rPh>
    <rPh sb="68" eb="69">
      <t>モド</t>
    </rPh>
    <rPh sb="72" eb="74">
      <t>サクゲン</t>
    </rPh>
    <rPh sb="74" eb="77">
      <t>ゲンタンイ</t>
    </rPh>
    <rPh sb="78" eb="80">
      <t>ケイサン</t>
    </rPh>
    <rPh sb="80" eb="82">
      <t>ホウホウ</t>
    </rPh>
    <rPh sb="92" eb="95">
      <t>シヨウリョウ</t>
    </rPh>
    <rPh sb="95" eb="96">
      <t>サ</t>
    </rPh>
    <phoneticPr fontId="11"/>
  </si>
  <si>
    <t>・高効率ボイラー
・省エネ製造方法の開発</t>
    <rPh sb="1" eb="4">
      <t>コウコウリツ</t>
    </rPh>
    <rPh sb="10" eb="11">
      <t>ショウ</t>
    </rPh>
    <rPh sb="13" eb="15">
      <t>セイゾウ</t>
    </rPh>
    <rPh sb="15" eb="17">
      <t>ホウホウ</t>
    </rPh>
    <rPh sb="18" eb="20">
      <t>カイハツ</t>
    </rPh>
    <phoneticPr fontId="13"/>
  </si>
  <si>
    <t>・断熱材の開発
・省エネエアコン</t>
    <rPh sb="1" eb="4">
      <t>ダンネツザイ</t>
    </rPh>
    <rPh sb="5" eb="7">
      <t>カイハツ</t>
    </rPh>
    <rPh sb="9" eb="10">
      <t>ショウ</t>
    </rPh>
    <phoneticPr fontId="11"/>
  </si>
  <si>
    <t>・省エネ店舗開発
・BEMS</t>
    <rPh sb="4" eb="6">
      <t>テンポ</t>
    </rPh>
    <rPh sb="6" eb="8">
      <t>カイハツ</t>
    </rPh>
    <phoneticPr fontId="13"/>
  </si>
  <si>
    <t>・電気自動車導入補助金
・ITSの開発
・次世代旅客機の開発</t>
    <rPh sb="1" eb="3">
      <t>デンキ</t>
    </rPh>
    <rPh sb="3" eb="6">
      <t>ジドウシャ</t>
    </rPh>
    <rPh sb="6" eb="8">
      <t>ドウニュウ</t>
    </rPh>
    <rPh sb="8" eb="11">
      <t>ホジョキン</t>
    </rPh>
    <rPh sb="17" eb="19">
      <t>カイハツ</t>
    </rPh>
    <rPh sb="21" eb="24">
      <t>ジセダイ</t>
    </rPh>
    <rPh sb="24" eb="27">
      <t>リョカッキ</t>
    </rPh>
    <rPh sb="28" eb="30">
      <t>カイハツ</t>
    </rPh>
    <phoneticPr fontId="11"/>
  </si>
  <si>
    <t>・メガソーラー導入補助金
・洋上風力発電実証実験
・バイオマス発電技術開発</t>
    <rPh sb="7" eb="9">
      <t>ドウニュウ</t>
    </rPh>
    <rPh sb="9" eb="12">
      <t>ホジョキン</t>
    </rPh>
    <rPh sb="14" eb="16">
      <t>ヨウジョウ</t>
    </rPh>
    <rPh sb="16" eb="18">
      <t>フウリョク</t>
    </rPh>
    <rPh sb="18" eb="20">
      <t>ハツデン</t>
    </rPh>
    <rPh sb="20" eb="22">
      <t>ジッショウ</t>
    </rPh>
    <rPh sb="22" eb="24">
      <t>ジッケン</t>
    </rPh>
    <rPh sb="31" eb="33">
      <t>ハツデン</t>
    </rPh>
    <rPh sb="33" eb="35">
      <t>ギジュツ</t>
    </rPh>
    <rPh sb="35" eb="37">
      <t>カイハツ</t>
    </rPh>
    <phoneticPr fontId="13"/>
  </si>
  <si>
    <t>・排熱共同利用
・地中熱利用</t>
    <rPh sb="1" eb="3">
      <t>ハイネツ</t>
    </rPh>
    <rPh sb="3" eb="5">
      <t>キョウドウ</t>
    </rPh>
    <rPh sb="5" eb="7">
      <t>リヨウ</t>
    </rPh>
    <rPh sb="9" eb="11">
      <t>チチュウ</t>
    </rPh>
    <rPh sb="11" eb="12">
      <t>ネツ</t>
    </rPh>
    <rPh sb="12" eb="14">
      <t>リヨウ</t>
    </rPh>
    <phoneticPr fontId="13"/>
  </si>
  <si>
    <t>・ハイブリッド自動車購入
・BEMS
・排熱共同利用</t>
    <rPh sb="7" eb="10">
      <t>ジドウシャ</t>
    </rPh>
    <rPh sb="10" eb="12">
      <t>コウニュウ</t>
    </rPh>
    <rPh sb="20" eb="22">
      <t>ハイネツ</t>
    </rPh>
    <rPh sb="22" eb="24">
      <t>キョウドウ</t>
    </rPh>
    <rPh sb="24" eb="26">
      <t>リヨウ</t>
    </rPh>
    <phoneticPr fontId="11"/>
  </si>
  <si>
    <t>・太陽光発電導入補助
・地熱発電実証
・バイオ燃料生産高効率化</t>
    <rPh sb="1" eb="4">
      <t>タイヨウコウ</t>
    </rPh>
    <rPh sb="4" eb="6">
      <t>ハツデン</t>
    </rPh>
    <rPh sb="6" eb="8">
      <t>ドウニュウ</t>
    </rPh>
    <rPh sb="8" eb="10">
      <t>ホジョ</t>
    </rPh>
    <rPh sb="12" eb="14">
      <t>チネツ</t>
    </rPh>
    <rPh sb="14" eb="16">
      <t>ハツデン</t>
    </rPh>
    <rPh sb="16" eb="18">
      <t>ジッショウ</t>
    </rPh>
    <rPh sb="23" eb="25">
      <t>ネンリョウ</t>
    </rPh>
    <rPh sb="25" eb="27">
      <t>セイサン</t>
    </rPh>
    <rPh sb="30" eb="31">
      <t>カ</t>
    </rPh>
    <phoneticPr fontId="11"/>
  </si>
  <si>
    <t>日本国内における従来型機器・システムの総保有数（例：冷蔵庫の総保有台数）を基準とし、そのストック数に2020年と2030年時点の新開発機器・システムの想定普及率（例：冷蔵庫保有台数の○％）を掛け合わせて波及的な導入量を設定</t>
    <phoneticPr fontId="13"/>
  </si>
  <si>
    <t>日本国内における従来型機器・システムの年間総販売数（例：乗用車の年間総販売台数）を基準とし、このフロー数に新開発機器・システムの想定占有率（例：乗用車販売市場シェア○％）を掛け合わせ、その累積フロー数を波及的な導入量に設定</t>
    <phoneticPr fontId="13"/>
  </si>
  <si>
    <t>Ａ：ストック数</t>
    <phoneticPr fontId="13"/>
  </si>
  <si>
    <t>Ｂ：フロー数</t>
    <phoneticPr fontId="13"/>
  </si>
  <si>
    <t>Ｃ：供給量（目標量）</t>
    <phoneticPr fontId="13"/>
  </si>
  <si>
    <t>日本国内における新開発機器・システムの年間供給数の想定や、導入目標値を波及的な導入量として設定</t>
    <phoneticPr fontId="13"/>
  </si>
  <si>
    <t>基準となる従来型の機器・システムに対するエネルギー消費量の削減割合を使ってエネルギー消費量の削減量を設定</t>
    <phoneticPr fontId="13"/>
  </si>
  <si>
    <t>Ⅱ：エネルギー使用量差</t>
    <phoneticPr fontId="13"/>
  </si>
  <si>
    <t>基準となる従来型の機器・システムに対するエネルギー消費量の削減量を直接設定
→新開発機器・システムと従来型のものの間で使用するエネルギーの種類が変わる場合（例：ガソリン車→電気自動車）も対象</t>
    <phoneticPr fontId="13"/>
  </si>
  <si>
    <t>Ⅲ：再生可能エネルギー供給量</t>
    <phoneticPr fontId="13"/>
  </si>
  <si>
    <t>再生可能エネルギー発電による商用電力の代替量や、バイオエタノール・バイオディーゼル等による化石燃料の代替量を使って、削減原単位を設定</t>
    <phoneticPr fontId="11"/>
  </si>
  <si>
    <t>※調査票の「削減原単位の設定方法」の欄で選択されたパターン：</t>
    <rPh sb="1" eb="4">
      <t>チョウサヒョウ</t>
    </rPh>
    <rPh sb="20" eb="22">
      <t>センタク</t>
    </rPh>
    <phoneticPr fontId="1"/>
  </si>
  <si>
    <t>単位</t>
    <rPh sb="0" eb="2">
      <t>タンイ</t>
    </rPh>
    <phoneticPr fontId="1"/>
  </si>
  <si>
    <t>・新開発機器・システムの普及率（上記のユニット数に対する普及割合）：</t>
    <rPh sb="16" eb="18">
      <t>ジョウキ</t>
    </rPh>
    <rPh sb="23" eb="24">
      <t>スウ</t>
    </rPh>
    <rPh sb="25" eb="26">
      <t>タイ</t>
    </rPh>
    <rPh sb="28" eb="30">
      <t>フキュウ</t>
    </rPh>
    <rPh sb="30" eb="32">
      <t>ワリアイ</t>
    </rPh>
    <phoneticPr fontId="1"/>
  </si>
  <si>
    <t>・2020年度までの各年度の新開発機器・システムの市場占有率（上記のユニット数に対する占有割合）：</t>
    <rPh sb="5" eb="7">
      <t>ネンド</t>
    </rPh>
    <rPh sb="10" eb="13">
      <t>カクネンド</t>
    </rPh>
    <rPh sb="25" eb="27">
      <t>シジョウ</t>
    </rPh>
    <rPh sb="27" eb="29">
      <t>センユウ</t>
    </rPh>
    <rPh sb="31" eb="33">
      <t>ジョウキ</t>
    </rPh>
    <rPh sb="38" eb="39">
      <t>スウ</t>
    </rPh>
    <rPh sb="40" eb="41">
      <t>タイ</t>
    </rPh>
    <rPh sb="43" eb="45">
      <t>センユウ</t>
    </rPh>
    <rPh sb="45" eb="47">
      <t>ワリアイ</t>
    </rPh>
    <phoneticPr fontId="1"/>
  </si>
  <si>
    <t>対象となる主なエネルギー種類</t>
    <rPh sb="0" eb="1">
      <t>タイ</t>
    </rPh>
    <rPh sb="1" eb="2">
      <t>ゾウ</t>
    </rPh>
    <rPh sb="5" eb="6">
      <t>オモ</t>
    </rPh>
    <rPh sb="12" eb="14">
      <t>シュルイ</t>
    </rPh>
    <phoneticPr fontId="1"/>
  </si>
  <si>
    <t>上水道システムにおける省CO2促進モデル事業</t>
    <rPh sb="0" eb="3">
      <t>ジョウスイドウ</t>
    </rPh>
    <rPh sb="11" eb="12">
      <t>ショウ</t>
    </rPh>
    <rPh sb="15" eb="17">
      <t>ソクシン</t>
    </rPh>
    <rPh sb="20" eb="22">
      <t>ジギョウ</t>
    </rPh>
    <phoneticPr fontId="1"/>
  </si>
  <si>
    <t>平成28度予算額（予定）[単位：千円]</t>
    <rPh sb="0" eb="2">
      <t>ヘイセイ</t>
    </rPh>
    <rPh sb="4" eb="5">
      <t>ド</t>
    </rPh>
    <rPh sb="5" eb="8">
      <t>ヨサンガク</t>
    </rPh>
    <rPh sb="9" eb="11">
      <t>ヨテイ</t>
    </rPh>
    <rPh sb="13" eb="15">
      <t>タンイ</t>
    </rPh>
    <rPh sb="16" eb="18">
      <t>センエン</t>
    </rPh>
    <phoneticPr fontId="1"/>
  </si>
  <si>
    <t>②事業による2016年（または導入時）のエネルギー消費削減率を「G列」にご記入ください。
→2020年、2030年に更なる削減を見込む場合は、該当する箇所にそれぞれの削減率をご記入ください。</t>
    <rPh sb="1" eb="3">
      <t>ジギョウ</t>
    </rPh>
    <rPh sb="10" eb="11">
      <t>ネン</t>
    </rPh>
    <rPh sb="25" eb="27">
      <t>ショウヒ</t>
    </rPh>
    <rPh sb="27" eb="29">
      <t>サクゲン</t>
    </rPh>
    <rPh sb="29" eb="30">
      <t>リツ</t>
    </rPh>
    <rPh sb="33" eb="34">
      <t>レツ</t>
    </rPh>
    <rPh sb="37" eb="39">
      <t>キニュウ</t>
    </rPh>
    <rPh sb="50" eb="51">
      <t>ネン</t>
    </rPh>
    <rPh sb="56" eb="57">
      <t>ネン</t>
    </rPh>
    <rPh sb="58" eb="59">
      <t>サラ</t>
    </rPh>
    <rPh sb="61" eb="63">
      <t>サクゲン</t>
    </rPh>
    <rPh sb="64" eb="66">
      <t>ミコ</t>
    </rPh>
    <rPh sb="67" eb="69">
      <t>バアイ</t>
    </rPh>
    <rPh sb="71" eb="73">
      <t>ガイトウ</t>
    </rPh>
    <rPh sb="75" eb="77">
      <t>カショ</t>
    </rPh>
    <rPh sb="83" eb="85">
      <t>サクゲン</t>
    </rPh>
    <rPh sb="85" eb="86">
      <t>リツ</t>
    </rPh>
    <rPh sb="88" eb="90">
      <t>キニュウ</t>
    </rPh>
    <phoneticPr fontId="11"/>
  </si>
  <si>
    <t>②事業開始後の2016年（または導入時）のエネルギー消費削減量を「G列」にご記入ください。
→2020年、2030年に更なる増減を見込む場合は、該当する箇所にそれぞれの削減率をご記入ください。</t>
    <rPh sb="1" eb="3">
      <t>ジギョウ</t>
    </rPh>
    <rPh sb="3" eb="6">
      <t>カイシゴ</t>
    </rPh>
    <rPh sb="11" eb="12">
      <t>ネン</t>
    </rPh>
    <rPh sb="26" eb="28">
      <t>ショウヒ</t>
    </rPh>
    <rPh sb="28" eb="30">
      <t>サクゲン</t>
    </rPh>
    <rPh sb="30" eb="31">
      <t>リョウ</t>
    </rPh>
    <rPh sb="34" eb="35">
      <t>レツ</t>
    </rPh>
    <rPh sb="38" eb="40">
      <t>キニュウ</t>
    </rPh>
    <rPh sb="51" eb="52">
      <t>ネン</t>
    </rPh>
    <rPh sb="57" eb="58">
      <t>ネン</t>
    </rPh>
    <rPh sb="59" eb="60">
      <t>サラ</t>
    </rPh>
    <rPh sb="62" eb="64">
      <t>ゾウゲン</t>
    </rPh>
    <rPh sb="65" eb="67">
      <t>ミコ</t>
    </rPh>
    <rPh sb="68" eb="70">
      <t>バアイ</t>
    </rPh>
    <rPh sb="72" eb="74">
      <t>ガイトウ</t>
    </rPh>
    <rPh sb="76" eb="78">
      <t>カショ</t>
    </rPh>
    <rPh sb="84" eb="86">
      <t>サクゲン</t>
    </rPh>
    <rPh sb="86" eb="87">
      <t>リツ</t>
    </rPh>
    <rPh sb="89" eb="91">
      <t>キニュウ</t>
    </rPh>
    <phoneticPr fontId="11"/>
  </si>
  <si>
    <t>②「再生可能エネルギー発電」を選択された場合は、その発電システムの2016年（または導入時）の年間平均稼働率をご記入ください。
→2020年、2030年に異なる稼働率を見込む場合は、該当する箇所にそれぞれ稼働率をご記入ください。
→その他のエネルギーの種類を選択した場合は、特にご記入いただく必要はございません。</t>
    <rPh sb="2" eb="11">
      <t>サイエネ</t>
    </rPh>
    <rPh sb="11" eb="13">
      <t>ハツデン</t>
    </rPh>
    <rPh sb="15" eb="17">
      <t>センタク</t>
    </rPh>
    <rPh sb="20" eb="22">
      <t>バアイ</t>
    </rPh>
    <rPh sb="26" eb="28">
      <t>ハツデン</t>
    </rPh>
    <rPh sb="37" eb="38">
      <t>ネン</t>
    </rPh>
    <rPh sb="42" eb="44">
      <t>ドウニュウ</t>
    </rPh>
    <rPh sb="44" eb="45">
      <t>ジ</t>
    </rPh>
    <rPh sb="47" eb="49">
      <t>ネンカン</t>
    </rPh>
    <rPh sb="49" eb="51">
      <t>ヘイキン</t>
    </rPh>
    <rPh sb="51" eb="53">
      <t>カドウ</t>
    </rPh>
    <rPh sb="53" eb="54">
      <t>リツ</t>
    </rPh>
    <rPh sb="56" eb="58">
      <t>キニュウ</t>
    </rPh>
    <rPh sb="77" eb="78">
      <t>コト</t>
    </rPh>
    <rPh sb="80" eb="82">
      <t>カドウ</t>
    </rPh>
    <rPh sb="82" eb="83">
      <t>リツ</t>
    </rPh>
    <rPh sb="84" eb="86">
      <t>ミコ</t>
    </rPh>
    <rPh sb="87" eb="89">
      <t>バアイ</t>
    </rPh>
    <rPh sb="102" eb="104">
      <t>カドウ</t>
    </rPh>
    <rPh sb="104" eb="105">
      <t>リツ</t>
    </rPh>
    <rPh sb="118" eb="119">
      <t>タ</t>
    </rPh>
    <rPh sb="126" eb="128">
      <t>シュルイ</t>
    </rPh>
    <rPh sb="129" eb="131">
      <t>センタク</t>
    </rPh>
    <rPh sb="133" eb="135">
      <t>バアイ</t>
    </rPh>
    <rPh sb="137" eb="138">
      <t>トク</t>
    </rPh>
    <rPh sb="140" eb="142">
      <t>キニュウ</t>
    </rPh>
    <rPh sb="146" eb="148">
      <t>ヒツヨウ</t>
    </rPh>
    <phoneticPr fontId="1"/>
  </si>
  <si>
    <t>平成28年度予算額[単位：千円]</t>
    <rPh sb="0" eb="2">
      <t>ヘイセイ</t>
    </rPh>
    <rPh sb="4" eb="6">
      <t>ネンド</t>
    </rPh>
    <rPh sb="6" eb="9">
      <t>ヨサンガク</t>
    </rPh>
    <rPh sb="10" eb="12">
      <t>タンイ</t>
    </rPh>
    <rPh sb="13" eb="15">
      <t>センエン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</si>
</sst>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 "/>
    <numFmt numFmtId="178" formatCode="0.00_);[Red]\(0.00\)"/>
  </numFmts>
  <fonts count="41">
    <font>
      <sz val="11"/>
      <color theme="1"/>
      <name val="ＭＳ Ｐゴシック"/>
      <family val="3"/>
      <charset val="128"/>
      <scheme val="minor"/>
    </font>
    <font>
      <sz val="6"/>
      <name val="ＭＳ Ｐゴシック"/>
      <family val="3"/>
      <charset val="128"/>
    </font>
    <font>
      <vertAlign val="subscript"/>
      <sz val="11"/>
      <color indexed="8"/>
      <name val="ＭＳ Ｐゴシック"/>
      <family val="3"/>
      <charset val="128"/>
    </font>
    <font>
      <vertAlign val="superscrip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b/>
      <sz val="11"/>
      <color indexed="10"/>
      <name val="ＭＳ Ｐゴシック"/>
      <family val="3"/>
      <charset val="128"/>
    </font>
    <font>
      <sz val="11"/>
      <name val="ＭＳ Ｐゴシック"/>
      <family val="3"/>
      <charset val="128"/>
    </font>
    <font>
      <b/>
      <vertAlign val="subscript"/>
      <sz val="11"/>
      <color indexed="8"/>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u/>
      <sz val="11.65"/>
      <color theme="10"/>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color rgb="FFFF0000"/>
      <name val="ＭＳ Ｐゴシック"/>
      <family val="3"/>
      <charset val="128"/>
      <scheme val="minor"/>
    </font>
    <font>
      <u/>
      <sz val="11"/>
      <color theme="1"/>
      <name val="ＭＳ Ｐゴシック"/>
      <family val="3"/>
      <charset val="128"/>
      <scheme val="minor"/>
    </font>
    <font>
      <sz val="8"/>
      <color rgb="FFFF0000"/>
      <name val="ＭＳ Ｐゴシック"/>
      <family val="3"/>
      <charset val="128"/>
      <scheme val="minor"/>
    </font>
    <font>
      <sz val="8"/>
      <color theme="1"/>
      <name val="ＭＳ Ｐゴシック"/>
      <family val="3"/>
      <charset val="128"/>
      <scheme val="minor"/>
    </font>
    <font>
      <sz val="11"/>
      <color theme="0" tint="-4.9989318521683403E-2"/>
      <name val="ＭＳ Ｐゴシック"/>
      <family val="3"/>
      <charset val="128"/>
      <scheme val="minor"/>
    </font>
    <font>
      <b/>
      <sz val="14"/>
      <color theme="0" tint="-4.9989318521683403E-2"/>
      <name val="ＭＳ Ｐゴシック"/>
      <family val="3"/>
      <charset val="128"/>
      <scheme val="minor"/>
    </font>
    <font>
      <b/>
      <sz val="14"/>
      <color theme="1"/>
      <name val="ＭＳ Ｐゴシック"/>
      <family val="3"/>
      <charset val="128"/>
      <scheme val="minor"/>
    </font>
    <font>
      <sz val="11"/>
      <color theme="9" tint="-0.249977111117893"/>
      <name val="ＭＳ Ｐゴシック"/>
      <family val="3"/>
      <charset val="128"/>
      <scheme val="minor"/>
    </font>
    <font>
      <sz val="11"/>
      <color theme="7"/>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b/>
      <sz val="11"/>
      <color theme="0" tint="-4.9989318521683403E-2"/>
      <name val="ＭＳ Ｐゴシック"/>
      <family val="3"/>
      <charset val="128"/>
      <scheme val="minor"/>
    </font>
    <font>
      <sz val="14"/>
      <color theme="0"/>
      <name val="ＭＳ Ｐゴシック"/>
      <family val="3"/>
      <charset val="128"/>
      <scheme val="minor"/>
    </font>
    <font>
      <sz val="11"/>
      <name val="ＭＳ Ｐゴシック"/>
      <family val="3"/>
      <charset val="128"/>
      <scheme val="minor"/>
    </font>
    <font>
      <sz val="14"/>
      <color theme="0" tint="-4.9989318521683403E-2"/>
      <name val="ＭＳ Ｐゴシック"/>
      <family val="3"/>
      <charset val="128"/>
      <scheme val="minor"/>
    </font>
    <font>
      <sz val="11"/>
      <color rgb="FFFF6600"/>
      <name val="ＭＳ Ｐゴシック"/>
      <family val="3"/>
      <charset val="128"/>
      <scheme val="minor"/>
    </font>
    <font>
      <sz val="10.5"/>
      <color theme="1"/>
      <name val="Century"/>
      <family val="1"/>
    </font>
    <font>
      <sz val="11"/>
      <color theme="1"/>
      <name val="ＭＳ Ｐゴシック"/>
      <family val="3"/>
      <charset val="128"/>
    </font>
    <font>
      <b/>
      <sz val="11"/>
      <color rgb="FFFF0000"/>
      <name val="ＭＳ Ｐゴシック"/>
      <family val="3"/>
      <charset val="128"/>
      <scheme val="minor"/>
    </font>
    <font>
      <sz val="10"/>
      <name val="ＭＳ Ｐゴシック"/>
      <family val="3"/>
      <charset val="128"/>
      <scheme val="minor"/>
    </font>
  </fonts>
  <fills count="2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1" tint="0.249977111117893"/>
        <bgColor indexed="64"/>
      </patternFill>
    </fill>
    <fill>
      <patternFill patternType="solid">
        <fgColor theme="1" tint="0.1499984740745262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right style="medium">
        <color rgb="FFFF0000"/>
      </right>
      <top/>
      <bottom style="thin">
        <color indexed="64"/>
      </bottom>
      <diagonal/>
    </border>
    <border>
      <left style="medium">
        <color rgb="FFFF0000"/>
      </left>
      <right style="medium">
        <color rgb="FFFF0000"/>
      </right>
      <top style="thin">
        <color indexed="64"/>
      </top>
      <bottom style="double">
        <color indexed="64"/>
      </bottom>
      <diagonal/>
    </border>
    <border>
      <left style="medium">
        <color rgb="FFFF0000"/>
      </left>
      <right style="thin">
        <color indexed="64"/>
      </right>
      <top style="thin">
        <color indexed="64"/>
      </top>
      <bottom style="medium">
        <color rgb="FFFF0000"/>
      </bottom>
      <diagonal/>
    </border>
    <border>
      <left style="medium">
        <color rgb="FFFF0000"/>
      </left>
      <right style="medium">
        <color rgb="FFFF0000"/>
      </right>
      <top style="thin">
        <color indexed="64"/>
      </top>
      <bottom style="medium">
        <color rgb="FFFF0000"/>
      </bottom>
      <diagonal/>
    </border>
    <border>
      <left style="medium">
        <color rgb="FFFF0000"/>
      </left>
      <right/>
      <top style="thin">
        <color indexed="64"/>
      </top>
      <bottom style="double">
        <color indexed="64"/>
      </bottom>
      <diagonal/>
    </border>
    <border>
      <left style="medium">
        <color theme="1"/>
      </left>
      <right/>
      <top/>
      <bottom/>
      <diagonal/>
    </border>
    <border>
      <left style="thin">
        <color indexed="64"/>
      </left>
      <right style="thin">
        <color indexed="64"/>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thin">
        <color indexed="64"/>
      </top>
      <bottom style="medium">
        <color rgb="FFFF0000"/>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top/>
      <bottom style="double">
        <color theme="1"/>
      </bottom>
      <diagonal/>
    </border>
    <border>
      <left/>
      <right style="thin">
        <color indexed="64"/>
      </right>
      <top/>
      <bottom style="double">
        <color theme="1"/>
      </bottom>
      <diagonal/>
    </border>
    <border>
      <left/>
      <right/>
      <top style="medium">
        <color rgb="FFFF0000"/>
      </top>
      <bottom style="medium">
        <color rgb="FFFF0000"/>
      </bottom>
      <diagonal/>
    </border>
    <border>
      <left/>
      <right style="medium">
        <color rgb="FFFF0000"/>
      </right>
      <top style="double">
        <color indexed="64"/>
      </top>
      <bottom style="thin">
        <color indexed="64"/>
      </bottom>
      <diagonal/>
    </border>
  </borders>
  <cellStyleXfs count="4">
    <xf numFmtId="0" fontId="0" fillId="0" borderId="0">
      <alignment vertical="center"/>
    </xf>
    <xf numFmtId="9" fontId="14"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4" fillId="0" borderId="0" applyFont="0" applyFill="0" applyBorder="0" applyAlignment="0" applyProtection="0">
      <alignment vertical="center"/>
    </xf>
  </cellStyleXfs>
  <cellXfs count="413">
    <xf numFmtId="0" fontId="0" fillId="0" borderId="0" xfId="0">
      <alignment vertical="center"/>
    </xf>
    <xf numFmtId="0" fontId="0" fillId="0" borderId="0" xfId="0" applyFont="1">
      <alignment vertical="center"/>
    </xf>
    <xf numFmtId="0" fontId="0" fillId="3" borderId="0" xfId="0" applyFill="1">
      <alignment vertical="center"/>
    </xf>
    <xf numFmtId="0" fontId="0" fillId="4" borderId="1" xfId="0" applyFill="1" applyBorder="1" applyAlignment="1">
      <alignment vertical="center" wrapText="1"/>
    </xf>
    <xf numFmtId="0" fontId="0" fillId="5" borderId="0" xfId="0" applyFill="1">
      <alignment vertical="center"/>
    </xf>
    <xf numFmtId="0" fontId="0" fillId="5" borderId="0" xfId="0" applyFont="1" applyFill="1">
      <alignment vertical="center"/>
    </xf>
    <xf numFmtId="0" fontId="0" fillId="6" borderId="2" xfId="0" applyFill="1" applyBorder="1" applyAlignment="1">
      <alignment horizontal="center" vertical="center"/>
    </xf>
    <xf numFmtId="0" fontId="0" fillId="7" borderId="3" xfId="0" applyFill="1" applyBorder="1" applyAlignment="1">
      <alignment horizontal="center" vertical="center"/>
    </xf>
    <xf numFmtId="0" fontId="0" fillId="4" borderId="2" xfId="0" applyFill="1" applyBorder="1" applyAlignment="1">
      <alignment horizontal="center" vertical="center"/>
    </xf>
    <xf numFmtId="0" fontId="0" fillId="5" borderId="0" xfId="0" applyFill="1">
      <alignment vertical="center"/>
    </xf>
    <xf numFmtId="0" fontId="19" fillId="3" borderId="0" xfId="0" applyFont="1" applyFill="1">
      <alignment vertical="center"/>
    </xf>
    <xf numFmtId="0" fontId="0" fillId="4" borderId="1" xfId="0" applyFill="1" applyBorder="1">
      <alignment vertical="center"/>
    </xf>
    <xf numFmtId="0" fontId="0" fillId="3" borderId="0" xfId="0" applyFill="1">
      <alignment vertical="center"/>
    </xf>
    <xf numFmtId="0" fontId="15" fillId="5" borderId="0" xfId="0" applyFont="1" applyFill="1">
      <alignment vertical="center"/>
    </xf>
    <xf numFmtId="0" fontId="15" fillId="0" borderId="0" xfId="0" applyFont="1">
      <alignment vertical="center"/>
    </xf>
    <xf numFmtId="0" fontId="20" fillId="8" borderId="0" xfId="0" applyFont="1" applyFill="1">
      <alignment vertical="center"/>
    </xf>
    <xf numFmtId="0" fontId="0" fillId="8" borderId="0" xfId="0" applyFill="1">
      <alignment vertical="center"/>
    </xf>
    <xf numFmtId="0" fontId="18" fillId="8" borderId="0" xfId="0" applyFont="1" applyFill="1">
      <alignment vertical="center"/>
    </xf>
    <xf numFmtId="0" fontId="0" fillId="4" borderId="3" xfId="0" applyFill="1" applyBorder="1" applyAlignment="1">
      <alignment horizontal="center" vertical="center"/>
    </xf>
    <xf numFmtId="0" fontId="18" fillId="3" borderId="0" xfId="0" applyFont="1" applyFill="1">
      <alignment vertical="center"/>
    </xf>
    <xf numFmtId="0" fontId="0" fillId="8" borderId="0" xfId="0" applyFill="1" applyBorder="1">
      <alignment vertical="center"/>
    </xf>
    <xf numFmtId="0" fontId="0" fillId="4" borderId="4" xfId="0" applyFill="1" applyBorder="1" applyAlignment="1">
      <alignment vertical="center" wrapText="1"/>
    </xf>
    <xf numFmtId="0" fontId="0" fillId="3" borderId="0" xfId="0" applyFont="1" applyFill="1">
      <alignment vertical="center"/>
    </xf>
    <xf numFmtId="0" fontId="20" fillId="8" borderId="0" xfId="0" applyFont="1" applyFill="1" applyBorder="1">
      <alignment vertical="center"/>
    </xf>
    <xf numFmtId="0" fontId="18" fillId="8" borderId="0" xfId="0" applyFont="1" applyFill="1" applyBorder="1">
      <alignment vertical="center"/>
    </xf>
    <xf numFmtId="0" fontId="0" fillId="9" borderId="5" xfId="0" applyFont="1" applyFill="1" applyBorder="1">
      <alignment vertical="center"/>
    </xf>
    <xf numFmtId="0" fontId="0" fillId="9" borderId="5" xfId="0" applyFill="1" applyBorder="1">
      <alignment vertical="center"/>
    </xf>
    <xf numFmtId="0" fontId="0" fillId="9" borderId="6" xfId="0" applyFill="1" applyBorder="1">
      <alignment vertical="center"/>
    </xf>
    <xf numFmtId="0" fontId="0" fillId="9" borderId="7" xfId="0" applyFill="1" applyBorder="1">
      <alignment vertical="center"/>
    </xf>
    <xf numFmtId="0" fontId="0" fillId="10" borderId="0" xfId="0" applyFill="1">
      <alignment vertical="center"/>
    </xf>
    <xf numFmtId="0" fontId="0" fillId="6" borderId="8" xfId="0" applyFill="1" applyBorder="1" applyAlignment="1">
      <alignment vertical="center"/>
    </xf>
    <xf numFmtId="0" fontId="0" fillId="4" borderId="8" xfId="0" applyFill="1" applyBorder="1" applyAlignment="1">
      <alignment vertical="center"/>
    </xf>
    <xf numFmtId="38" fontId="14" fillId="11" borderId="9" xfId="3" applyFont="1" applyFill="1" applyBorder="1" applyAlignment="1">
      <alignment horizontal="center" vertical="center"/>
    </xf>
    <xf numFmtId="38" fontId="14" fillId="11" borderId="10" xfId="3" applyFont="1" applyFill="1" applyBorder="1" applyAlignment="1">
      <alignment horizontal="center" vertical="center"/>
    </xf>
    <xf numFmtId="0" fontId="0" fillId="7" borderId="2" xfId="0" applyFill="1" applyBorder="1" applyAlignment="1">
      <alignment vertical="center"/>
    </xf>
    <xf numFmtId="0" fontId="0" fillId="7" borderId="2" xfId="0" applyFill="1" applyBorder="1" applyAlignment="1">
      <alignment horizontal="center" vertical="center"/>
    </xf>
    <xf numFmtId="0" fontId="0" fillId="6" borderId="3" xfId="0" applyFill="1" applyBorder="1" applyAlignment="1">
      <alignment horizontal="center" vertical="center"/>
    </xf>
    <xf numFmtId="0" fontId="21" fillId="10" borderId="0" xfId="0" applyFont="1" applyFill="1">
      <alignment vertical="center"/>
    </xf>
    <xf numFmtId="0" fontId="22" fillId="10" borderId="0" xfId="0" applyFont="1" applyFill="1">
      <alignment vertical="center"/>
    </xf>
    <xf numFmtId="0" fontId="0" fillId="10" borderId="0" xfId="0" applyFill="1" applyBorder="1">
      <alignment vertical="center"/>
    </xf>
    <xf numFmtId="0" fontId="0" fillId="10" borderId="0" xfId="0" applyFill="1" applyBorder="1" applyAlignment="1">
      <alignment vertical="center"/>
    </xf>
    <xf numFmtId="0" fontId="0" fillId="10" borderId="0" xfId="0" applyFill="1" applyBorder="1" applyAlignment="1">
      <alignment horizontal="right" vertical="center"/>
    </xf>
    <xf numFmtId="0" fontId="0" fillId="10" borderId="0" xfId="0" applyFill="1" applyBorder="1" applyAlignment="1">
      <alignment vertical="center" wrapText="1"/>
    </xf>
    <xf numFmtId="0" fontId="0" fillId="10" borderId="0" xfId="0" applyFill="1" applyBorder="1" applyAlignment="1">
      <alignment horizontal="center" vertical="center"/>
    </xf>
    <xf numFmtId="0" fontId="0" fillId="10" borderId="11" xfId="0" applyFill="1" applyBorder="1">
      <alignment vertical="center"/>
    </xf>
    <xf numFmtId="0" fontId="23" fillId="10" borderId="0" xfId="0" applyFont="1" applyFill="1" applyBorder="1" applyAlignment="1">
      <alignment vertical="center" wrapText="1"/>
    </xf>
    <xf numFmtId="0" fontId="23" fillId="10" borderId="0" xfId="0" applyFont="1" applyFill="1" applyAlignment="1">
      <alignment vertical="center" wrapText="1"/>
    </xf>
    <xf numFmtId="0" fontId="24" fillId="10" borderId="0" xfId="0" applyFont="1" applyFill="1" applyBorder="1" applyAlignment="1">
      <alignment horizontal="right" vertical="center" wrapText="1"/>
    </xf>
    <xf numFmtId="0" fontId="0" fillId="10" borderId="0" xfId="0" applyFill="1" applyBorder="1" applyAlignment="1">
      <alignment vertical="top" wrapText="1"/>
    </xf>
    <xf numFmtId="0" fontId="0" fillId="4" borderId="12" xfId="0" applyFill="1" applyBorder="1" applyAlignment="1">
      <alignment horizontal="left" vertical="center" wrapText="1"/>
    </xf>
    <xf numFmtId="38" fontId="25" fillId="10" borderId="0" xfId="3" applyFont="1" applyFill="1" applyBorder="1" applyAlignment="1">
      <alignment horizontal="center" vertical="center"/>
    </xf>
    <xf numFmtId="38" fontId="25" fillId="10" borderId="0" xfId="0" applyNumberFormat="1" applyFont="1" applyFill="1" applyBorder="1" applyAlignment="1">
      <alignment vertical="top" wrapText="1"/>
    </xf>
    <xf numFmtId="0" fontId="25" fillId="10" borderId="0" xfId="0" applyFont="1" applyFill="1" applyBorder="1" applyAlignment="1">
      <alignment vertical="top" wrapText="1"/>
    </xf>
    <xf numFmtId="0" fontId="15" fillId="10" borderId="0" xfId="0" applyFont="1" applyFill="1">
      <alignment vertical="center"/>
    </xf>
    <xf numFmtId="0" fontId="25" fillId="10" borderId="0" xfId="0" applyFont="1" applyFill="1">
      <alignment vertical="center"/>
    </xf>
    <xf numFmtId="0" fontId="25" fillId="5" borderId="0" xfId="0" applyFont="1" applyFill="1">
      <alignment vertical="center"/>
    </xf>
    <xf numFmtId="0" fontId="0" fillId="6" borderId="1" xfId="0" applyFont="1" applyFill="1" applyBorder="1">
      <alignment vertical="center"/>
    </xf>
    <xf numFmtId="0" fontId="0" fillId="6" borderId="1" xfId="0" applyFill="1" applyBorder="1">
      <alignment vertical="center"/>
    </xf>
    <xf numFmtId="0" fontId="26" fillId="10" borderId="0" xfId="0" applyFont="1" applyFill="1" applyAlignment="1">
      <alignment vertical="center"/>
    </xf>
    <xf numFmtId="0" fontId="27" fillId="10" borderId="0" xfId="0" applyFont="1" applyFill="1" applyAlignment="1">
      <alignment vertical="center"/>
    </xf>
    <xf numFmtId="0" fontId="0" fillId="10" borderId="0" xfId="0" applyFont="1" applyFill="1">
      <alignment vertical="center"/>
    </xf>
    <xf numFmtId="0" fontId="0" fillId="10" borderId="0" xfId="0" applyFont="1" applyFill="1" applyBorder="1">
      <alignment vertical="center"/>
    </xf>
    <xf numFmtId="0" fontId="18" fillId="10" borderId="13" xfId="0" applyFont="1" applyFill="1" applyBorder="1">
      <alignment vertical="center"/>
    </xf>
    <xf numFmtId="0" fontId="0" fillId="10" borderId="13" xfId="0" applyFont="1" applyFill="1" applyBorder="1">
      <alignment vertical="center"/>
    </xf>
    <xf numFmtId="0" fontId="18" fillId="10" borderId="11" xfId="0" applyFont="1" applyFill="1" applyBorder="1">
      <alignment vertical="center"/>
    </xf>
    <xf numFmtId="0" fontId="18" fillId="10" borderId="0" xfId="0" applyFont="1" applyFill="1" applyBorder="1">
      <alignment vertical="center"/>
    </xf>
    <xf numFmtId="38" fontId="18" fillId="10" borderId="11" xfId="3" applyFont="1" applyFill="1" applyBorder="1" applyAlignment="1">
      <alignment horizontal="right" vertical="center"/>
    </xf>
    <xf numFmtId="0" fontId="17" fillId="10" borderId="0" xfId="0" applyFont="1" applyFill="1">
      <alignment vertical="center"/>
    </xf>
    <xf numFmtId="0" fontId="28" fillId="10" borderId="13" xfId="0" applyFont="1" applyFill="1" applyBorder="1" applyAlignment="1">
      <alignment vertical="center" wrapText="1"/>
    </xf>
    <xf numFmtId="0" fontId="28" fillId="10" borderId="0" xfId="0" applyFont="1" applyFill="1" applyBorder="1" applyAlignment="1">
      <alignment vertical="center" wrapText="1"/>
    </xf>
    <xf numFmtId="0" fontId="29" fillId="10" borderId="11" xfId="0" applyFont="1" applyFill="1" applyBorder="1" applyAlignment="1">
      <alignment horizontal="center" vertical="center"/>
    </xf>
    <xf numFmtId="0" fontId="18" fillId="12" borderId="11" xfId="0" applyFont="1" applyFill="1" applyBorder="1">
      <alignment vertical="center"/>
    </xf>
    <xf numFmtId="0" fontId="18" fillId="12" borderId="14" xfId="0" applyFont="1" applyFill="1" applyBorder="1">
      <alignment vertical="center"/>
    </xf>
    <xf numFmtId="0" fontId="0" fillId="10" borderId="0" xfId="0" applyFont="1" applyFill="1" applyAlignment="1">
      <alignment horizontal="center" vertical="center"/>
    </xf>
    <xf numFmtId="0" fontId="30" fillId="10" borderId="0" xfId="0" applyFont="1" applyFill="1">
      <alignment vertical="center"/>
    </xf>
    <xf numFmtId="0" fontId="31" fillId="10" borderId="0" xfId="0" applyFont="1" applyFill="1" applyAlignment="1">
      <alignment vertical="center"/>
    </xf>
    <xf numFmtId="0" fontId="0" fillId="10" borderId="15" xfId="0" applyFill="1" applyBorder="1">
      <alignment vertical="center"/>
    </xf>
    <xf numFmtId="176" fontId="18" fillId="10" borderId="0" xfId="0" applyNumberFormat="1" applyFont="1" applyFill="1" applyBorder="1">
      <alignment vertical="center"/>
    </xf>
    <xf numFmtId="0" fontId="0" fillId="7" borderId="4" xfId="0" applyFill="1" applyBorder="1" applyAlignment="1">
      <alignment vertical="center" wrapText="1"/>
    </xf>
    <xf numFmtId="38" fontId="14" fillId="5" borderId="36" xfId="3" applyFont="1" applyFill="1" applyBorder="1" applyAlignment="1">
      <alignment horizontal="center" vertical="center"/>
    </xf>
    <xf numFmtId="0" fontId="0" fillId="6" borderId="4" xfId="0" applyFill="1" applyBorder="1" applyAlignment="1">
      <alignment vertical="center" wrapText="1"/>
    </xf>
    <xf numFmtId="9" fontId="14" fillId="5" borderId="37" xfId="1" applyFont="1" applyFill="1" applyBorder="1" applyAlignment="1">
      <alignment horizontal="center" vertical="center"/>
    </xf>
    <xf numFmtId="9" fontId="14" fillId="5" borderId="38" xfId="1" applyFont="1" applyFill="1" applyBorder="1" applyAlignment="1">
      <alignment horizontal="center" vertical="center"/>
    </xf>
    <xf numFmtId="9" fontId="14" fillId="6" borderId="13" xfId="1" applyFont="1" applyFill="1" applyBorder="1" applyAlignment="1">
      <alignment horizontal="center" vertical="center"/>
    </xf>
    <xf numFmtId="9" fontId="14" fillId="5" borderId="36" xfId="1" applyFont="1" applyFill="1" applyBorder="1" applyAlignment="1">
      <alignment horizontal="center" vertical="center"/>
    </xf>
    <xf numFmtId="0" fontId="27" fillId="10" borderId="0" xfId="0" applyFont="1" applyFill="1" applyAlignment="1">
      <alignment horizontal="center" vertical="center"/>
    </xf>
    <xf numFmtId="0" fontId="29" fillId="10" borderId="7" xfId="0" applyFont="1" applyFill="1" applyBorder="1" applyAlignment="1">
      <alignment vertical="center"/>
    </xf>
    <xf numFmtId="0" fontId="29" fillId="10" borderId="5" xfId="0" applyFont="1" applyFill="1" applyBorder="1" applyAlignment="1">
      <alignment horizontal="center" vertical="center"/>
    </xf>
    <xf numFmtId="0" fontId="32" fillId="10" borderId="0" xfId="0" applyFont="1" applyFill="1" applyAlignment="1">
      <alignment vertical="center"/>
    </xf>
    <xf numFmtId="0" fontId="32" fillId="10" borderId="0" xfId="0" applyFont="1" applyFill="1" applyAlignment="1">
      <alignment horizontal="center" vertical="center"/>
    </xf>
    <xf numFmtId="40" fontId="18" fillId="10" borderId="0" xfId="3" applyNumberFormat="1" applyFont="1" applyFill="1" applyBorder="1" applyAlignment="1">
      <alignment horizontal="right" vertical="center"/>
    </xf>
    <xf numFmtId="40" fontId="18" fillId="10" borderId="13" xfId="3" applyNumberFormat="1" applyFont="1" applyFill="1" applyBorder="1" applyAlignment="1">
      <alignment horizontal="right" vertical="center"/>
    </xf>
    <xf numFmtId="0" fontId="33" fillId="13" borderId="0" xfId="0" applyFont="1" applyFill="1">
      <alignment vertical="center"/>
    </xf>
    <xf numFmtId="0" fontId="33" fillId="13" borderId="0" xfId="0" applyFont="1" applyFill="1" applyBorder="1">
      <alignment vertical="center"/>
    </xf>
    <xf numFmtId="0" fontId="18" fillId="11" borderId="14" xfId="0" applyFont="1" applyFill="1" applyBorder="1">
      <alignment vertical="center"/>
    </xf>
    <xf numFmtId="40" fontId="18" fillId="11" borderId="13" xfId="0" applyNumberFormat="1" applyFont="1" applyFill="1" applyBorder="1" applyAlignment="1">
      <alignment horizontal="right" vertical="center"/>
    </xf>
    <xf numFmtId="0" fontId="18" fillId="11" borderId="16" xfId="0" applyFont="1" applyFill="1" applyBorder="1">
      <alignment vertical="center"/>
    </xf>
    <xf numFmtId="0" fontId="0" fillId="10" borderId="0" xfId="0" applyFill="1" applyBorder="1" applyAlignment="1"/>
    <xf numFmtId="38" fontId="14" fillId="5" borderId="36" xfId="3" applyFont="1" applyFill="1" applyBorder="1">
      <alignment vertical="center"/>
    </xf>
    <xf numFmtId="38" fontId="14" fillId="7" borderId="13" xfId="3" applyFont="1" applyFill="1" applyBorder="1" applyAlignment="1">
      <alignment horizontal="center" vertical="center"/>
    </xf>
    <xf numFmtId="38" fontId="34" fillId="5" borderId="36" xfId="3" applyFont="1" applyFill="1" applyBorder="1" applyAlignment="1">
      <alignment horizontal="center" vertical="center"/>
    </xf>
    <xf numFmtId="38" fontId="18" fillId="11" borderId="5" xfId="3" applyNumberFormat="1" applyFont="1" applyFill="1" applyBorder="1" applyAlignment="1">
      <alignment horizontal="right" vertical="center"/>
    </xf>
    <xf numFmtId="38" fontId="18" fillId="11" borderId="13" xfId="3" applyNumberFormat="1" applyFont="1" applyFill="1" applyBorder="1" applyAlignment="1">
      <alignment horizontal="right" vertical="center"/>
    </xf>
    <xf numFmtId="38" fontId="18" fillId="11" borderId="5" xfId="0" applyNumberFormat="1" applyFont="1" applyFill="1" applyBorder="1" applyAlignment="1">
      <alignment horizontal="right" vertical="center"/>
    </xf>
    <xf numFmtId="0" fontId="0" fillId="10" borderId="0" xfId="0" applyFill="1" applyBorder="1" applyAlignment="1">
      <alignment horizontal="center" vertical="center"/>
    </xf>
    <xf numFmtId="0" fontId="35" fillId="10" borderId="17" xfId="0" applyFont="1" applyFill="1" applyBorder="1">
      <alignment vertical="center"/>
    </xf>
    <xf numFmtId="0" fontId="0" fillId="10" borderId="17" xfId="0" applyFont="1" applyFill="1" applyBorder="1">
      <alignment vertical="center"/>
    </xf>
    <xf numFmtId="0" fontId="25" fillId="10" borderId="17" xfId="0" applyFont="1" applyFill="1" applyBorder="1">
      <alignment vertical="center"/>
    </xf>
    <xf numFmtId="0" fontId="35" fillId="10" borderId="0" xfId="0" applyFont="1" applyFill="1" applyBorder="1">
      <alignment vertical="center"/>
    </xf>
    <xf numFmtId="0" fontId="0" fillId="10" borderId="0" xfId="0" applyFill="1" applyBorder="1" applyAlignment="1">
      <alignment horizontal="left" vertical="center"/>
    </xf>
    <xf numFmtId="0" fontId="0" fillId="10" borderId="0" xfId="0" applyFont="1" applyFill="1" applyBorder="1" applyAlignment="1">
      <alignment vertical="center" wrapText="1"/>
    </xf>
    <xf numFmtId="0" fontId="16" fillId="10" borderId="0" xfId="2" applyFill="1" applyBorder="1" applyAlignment="1" applyProtection="1">
      <alignment vertical="center"/>
    </xf>
    <xf numFmtId="0" fontId="36" fillId="10" borderId="0" xfId="0" applyFont="1" applyFill="1" applyBorder="1">
      <alignment vertical="center"/>
    </xf>
    <xf numFmtId="38" fontId="18" fillId="12" borderId="11" xfId="3" applyFont="1" applyFill="1" applyBorder="1">
      <alignment vertical="center"/>
    </xf>
    <xf numFmtId="0" fontId="10" fillId="5" borderId="39" xfId="0" applyFont="1" applyFill="1" applyBorder="1" applyAlignment="1">
      <alignment horizontal="left" vertical="center" wrapText="1"/>
    </xf>
    <xf numFmtId="0" fontId="34" fillId="5" borderId="40" xfId="0" applyFont="1" applyFill="1" applyBorder="1" applyAlignment="1">
      <alignment horizontal="left" vertical="center"/>
    </xf>
    <xf numFmtId="0" fontId="34" fillId="5" borderId="4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0" borderId="42" xfId="0" applyBorder="1">
      <alignment vertical="center"/>
    </xf>
    <xf numFmtId="0" fontId="0" fillId="0" borderId="40" xfId="0" applyBorder="1">
      <alignment vertical="center"/>
    </xf>
    <xf numFmtId="38" fontId="14" fillId="5" borderId="43" xfId="3" applyFont="1" applyFill="1" applyBorder="1" applyAlignment="1">
      <alignment horizontal="center" vertical="center"/>
    </xf>
    <xf numFmtId="38" fontId="0" fillId="5" borderId="38" xfId="0" applyNumberFormat="1" applyFill="1" applyBorder="1" applyAlignment="1">
      <alignment horizontal="center" vertical="center"/>
    </xf>
    <xf numFmtId="9" fontId="14" fillId="6" borderId="18" xfId="1" applyFont="1" applyFill="1" applyBorder="1" applyAlignment="1">
      <alignment horizontal="center" vertical="center"/>
    </xf>
    <xf numFmtId="9" fontId="14" fillId="6" borderId="4" xfId="1" applyFont="1" applyFill="1" applyBorder="1" applyAlignment="1">
      <alignment horizontal="center" vertical="center"/>
    </xf>
    <xf numFmtId="0" fontId="0" fillId="4" borderId="4" xfId="0" applyFill="1" applyBorder="1" applyAlignment="1">
      <alignment horizontal="left" vertical="center" wrapText="1"/>
    </xf>
    <xf numFmtId="38" fontId="14" fillId="5" borderId="37" xfId="3" applyFont="1" applyFill="1" applyBorder="1" applyAlignment="1">
      <alignment horizontal="center" vertical="center"/>
    </xf>
    <xf numFmtId="38" fontId="14" fillId="5" borderId="38" xfId="3" applyFont="1" applyFill="1" applyBorder="1" applyAlignment="1">
      <alignment horizontal="center" vertical="center"/>
    </xf>
    <xf numFmtId="38" fontId="34" fillId="7" borderId="18" xfId="3" applyFont="1" applyFill="1" applyBorder="1" applyAlignment="1">
      <alignment horizontal="center" vertical="center"/>
    </xf>
    <xf numFmtId="38" fontId="34" fillId="7" borderId="4" xfId="3" applyFont="1" applyFill="1" applyBorder="1" applyAlignment="1">
      <alignment horizontal="center" vertical="center"/>
    </xf>
    <xf numFmtId="38" fontId="14" fillId="5" borderId="36" xfId="3" applyFont="1" applyFill="1" applyBorder="1" applyAlignment="1">
      <alignment horizontal="center" vertical="center"/>
    </xf>
    <xf numFmtId="0" fontId="0" fillId="10" borderId="0" xfId="0" applyFont="1" applyFill="1" applyBorder="1">
      <alignment vertical="center"/>
    </xf>
    <xf numFmtId="0" fontId="34" fillId="5" borderId="44" xfId="0" applyFont="1" applyFill="1" applyBorder="1" applyAlignment="1">
      <alignment vertical="center"/>
    </xf>
    <xf numFmtId="0" fontId="34" fillId="5" borderId="45" xfId="0" applyFont="1" applyFill="1" applyBorder="1" applyAlignment="1">
      <alignment vertical="center" wrapText="1"/>
    </xf>
    <xf numFmtId="38" fontId="14" fillId="10" borderId="0" xfId="3" applyFont="1" applyFill="1" applyBorder="1" applyAlignment="1">
      <alignment horizontal="right" vertical="center"/>
    </xf>
    <xf numFmtId="38" fontId="14" fillId="10" borderId="0" xfId="3" applyFont="1" applyFill="1" applyBorder="1" applyAlignment="1">
      <alignment horizontal="center" vertical="center"/>
    </xf>
    <xf numFmtId="38" fontId="14" fillId="10" borderId="0" xfId="3" applyNumberFormat="1" applyFont="1" applyFill="1" applyBorder="1" applyAlignment="1">
      <alignment horizontal="right" vertical="center"/>
    </xf>
    <xf numFmtId="38" fontId="10" fillId="5" borderId="46" xfId="3" applyFont="1" applyFill="1" applyBorder="1" applyAlignment="1">
      <alignment vertical="center" wrapText="1"/>
    </xf>
    <xf numFmtId="0" fontId="34" fillId="5" borderId="0" xfId="0" applyFont="1" applyFill="1">
      <alignment vertical="center"/>
    </xf>
    <xf numFmtId="0" fontId="0" fillId="5" borderId="1" xfId="0" applyFill="1" applyBorder="1" applyAlignment="1">
      <alignment horizontal="center" vertical="center"/>
    </xf>
    <xf numFmtId="0" fontId="37" fillId="0" borderId="1" xfId="0" applyFont="1" applyBorder="1" applyAlignment="1">
      <alignment horizontal="left" vertical="center"/>
    </xf>
    <xf numFmtId="0" fontId="37" fillId="0" borderId="1" xfId="0" applyFont="1" applyBorder="1" applyAlignment="1">
      <alignment horizontal="justify" vertical="center"/>
    </xf>
    <xf numFmtId="0" fontId="37" fillId="0" borderId="1" xfId="0" applyFont="1" applyBorder="1">
      <alignment vertical="center"/>
    </xf>
    <xf numFmtId="38" fontId="37" fillId="0" borderId="1" xfId="0" applyNumberFormat="1" applyFont="1" applyBorder="1" applyAlignment="1">
      <alignment horizontal="left" vertical="center"/>
    </xf>
    <xf numFmtId="38" fontId="37" fillId="0" borderId="1" xfId="0" applyNumberFormat="1" applyFont="1" applyBorder="1" applyAlignment="1">
      <alignment horizontal="justify" vertical="center"/>
    </xf>
    <xf numFmtId="38" fontId="14" fillId="10" borderId="0" xfId="3" applyFont="1" applyFill="1" applyBorder="1">
      <alignment vertical="center"/>
    </xf>
    <xf numFmtId="0" fontId="10" fillId="5" borderId="47" xfId="0" applyFont="1" applyFill="1" applyBorder="1" applyAlignment="1">
      <alignment horizontal="left" vertical="center" wrapText="1"/>
    </xf>
    <xf numFmtId="0" fontId="10" fillId="5" borderId="45" xfId="0" applyFont="1" applyFill="1" applyBorder="1" applyAlignment="1">
      <alignment horizontal="left" vertical="center" wrapText="1"/>
    </xf>
    <xf numFmtId="0" fontId="0" fillId="10" borderId="0" xfId="0" applyFill="1" applyAlignment="1">
      <alignment vertical="center" wrapText="1"/>
    </xf>
    <xf numFmtId="0" fontId="0" fillId="10" borderId="0" xfId="0" applyFill="1" applyAlignment="1">
      <alignment vertical="center"/>
    </xf>
    <xf numFmtId="38" fontId="14" fillId="11" borderId="19" xfId="3" applyFont="1" applyFill="1" applyBorder="1">
      <alignment vertical="center"/>
    </xf>
    <xf numFmtId="0" fontId="0" fillId="10" borderId="0" xfId="0" applyFont="1" applyFill="1" applyBorder="1">
      <alignment vertical="center"/>
    </xf>
    <xf numFmtId="0" fontId="29" fillId="10" borderId="0" xfId="0" applyFont="1" applyFill="1" applyBorder="1" applyAlignment="1">
      <alignment horizontal="center" vertical="center"/>
    </xf>
    <xf numFmtId="38" fontId="37" fillId="0" borderId="0" xfId="0" applyNumberFormat="1" applyFont="1" applyBorder="1" applyAlignment="1">
      <alignment horizontal="left" vertical="center"/>
    </xf>
    <xf numFmtId="38" fontId="37" fillId="0" borderId="0" xfId="0" applyNumberFormat="1" applyFont="1" applyBorder="1" applyAlignment="1">
      <alignment horizontal="justify" vertical="center"/>
    </xf>
    <xf numFmtId="0" fontId="37" fillId="0" borderId="0" xfId="0" applyFont="1" applyBorder="1" applyAlignment="1">
      <alignment horizontal="justify" vertical="center"/>
    </xf>
    <xf numFmtId="0" fontId="37" fillId="0" borderId="0" xfId="0" applyFont="1" applyBorder="1" applyAlignment="1">
      <alignment horizontal="left" vertical="center"/>
    </xf>
    <xf numFmtId="0" fontId="0" fillId="10" borderId="0" xfId="0" applyFill="1" applyBorder="1" applyAlignment="1">
      <alignment horizontal="left" vertical="center" wrapText="1"/>
    </xf>
    <xf numFmtId="38" fontId="14" fillId="10" borderId="0" xfId="3" applyFont="1" applyFill="1" applyBorder="1" applyAlignment="1">
      <alignment horizontal="center" vertical="center"/>
    </xf>
    <xf numFmtId="0" fontId="0" fillId="10" borderId="0" xfId="0" applyFill="1" applyBorder="1" applyAlignment="1">
      <alignment horizontal="left" vertical="top" wrapText="1"/>
    </xf>
    <xf numFmtId="0" fontId="18" fillId="10" borderId="0" xfId="0" applyFont="1" applyFill="1" applyBorder="1" applyAlignment="1">
      <alignment horizontal="left" vertical="center"/>
    </xf>
    <xf numFmtId="0" fontId="37" fillId="10" borderId="0" xfId="0" applyFont="1" applyFill="1" applyBorder="1" applyAlignment="1">
      <alignment horizontal="left" vertical="center"/>
    </xf>
    <xf numFmtId="0" fontId="37" fillId="10" borderId="0" xfId="0" applyFont="1" applyFill="1" applyBorder="1" applyAlignment="1">
      <alignment horizontal="justify" vertical="center"/>
    </xf>
    <xf numFmtId="0" fontId="37" fillId="10" borderId="0" xfId="0" applyFont="1" applyFill="1" applyBorder="1">
      <alignment vertical="center"/>
    </xf>
    <xf numFmtId="38" fontId="37" fillId="10" borderId="0" xfId="0" applyNumberFormat="1" applyFont="1" applyFill="1" applyBorder="1" applyAlignment="1">
      <alignment horizontal="left" vertical="center"/>
    </xf>
    <xf numFmtId="38" fontId="37" fillId="10" borderId="0" xfId="0" applyNumberFormat="1" applyFont="1" applyFill="1" applyBorder="1" applyAlignment="1">
      <alignment horizontal="justify" vertical="center"/>
    </xf>
    <xf numFmtId="0" fontId="0" fillId="14" borderId="0" xfId="0" applyFont="1" applyFill="1">
      <alignment vertical="center"/>
    </xf>
    <xf numFmtId="0" fontId="0" fillId="14" borderId="1" xfId="0" applyFill="1" applyBorder="1" applyAlignment="1">
      <alignment vertical="center" wrapText="1"/>
    </xf>
    <xf numFmtId="0" fontId="0" fillId="14" borderId="1" xfId="0" applyFill="1" applyBorder="1">
      <alignment vertical="center"/>
    </xf>
    <xf numFmtId="0" fontId="18" fillId="14" borderId="11" xfId="0" applyFont="1" applyFill="1" applyBorder="1">
      <alignment vertical="center"/>
    </xf>
    <xf numFmtId="0" fontId="18" fillId="14" borderId="14" xfId="0" applyFont="1" applyFill="1" applyBorder="1">
      <alignment vertical="center"/>
    </xf>
    <xf numFmtId="9" fontId="14" fillId="6" borderId="20" xfId="1" applyFont="1" applyFill="1" applyBorder="1" applyAlignment="1">
      <alignment horizontal="center" vertical="center"/>
    </xf>
    <xf numFmtId="0" fontId="0" fillId="14" borderId="0" xfId="0" applyFill="1">
      <alignment vertical="center"/>
    </xf>
    <xf numFmtId="0" fontId="33" fillId="14" borderId="0" xfId="0" applyFont="1" applyFill="1">
      <alignment vertical="center"/>
    </xf>
    <xf numFmtId="0" fontId="33" fillId="14" borderId="0" xfId="0" applyFont="1" applyFill="1" applyBorder="1">
      <alignment vertical="center"/>
    </xf>
    <xf numFmtId="0" fontId="0" fillId="14" borderId="3" xfId="0" applyFill="1" applyBorder="1">
      <alignment vertical="center"/>
    </xf>
    <xf numFmtId="0" fontId="0" fillId="14" borderId="3" xfId="0" applyFill="1" applyBorder="1" applyAlignment="1">
      <alignment horizontal="right" vertical="center"/>
    </xf>
    <xf numFmtId="0" fontId="0" fillId="14" borderId="15" xfId="0" applyFill="1" applyBorder="1">
      <alignment vertical="center"/>
    </xf>
    <xf numFmtId="0" fontId="0" fillId="14" borderId="21" xfId="0" applyFill="1" applyBorder="1" applyAlignment="1">
      <alignment vertical="center"/>
    </xf>
    <xf numFmtId="0" fontId="0" fillId="14" borderId="16" xfId="0" applyFill="1" applyBorder="1" applyAlignment="1">
      <alignment vertical="center"/>
    </xf>
    <xf numFmtId="0" fontId="0" fillId="14" borderId="22" xfId="0" applyFill="1" applyBorder="1" applyAlignment="1">
      <alignment horizontal="right" vertical="center"/>
    </xf>
    <xf numFmtId="0" fontId="0" fillId="14" borderId="5" xfId="0" applyFill="1" applyBorder="1">
      <alignment vertical="center"/>
    </xf>
    <xf numFmtId="178" fontId="0" fillId="14" borderId="21" xfId="0" applyNumberFormat="1" applyFill="1" applyBorder="1">
      <alignment vertical="center"/>
    </xf>
    <xf numFmtId="0" fontId="0" fillId="14" borderId="17" xfId="0" applyFill="1" applyBorder="1">
      <alignment vertical="center"/>
    </xf>
    <xf numFmtId="0" fontId="0" fillId="14" borderId="14" xfId="0" applyFill="1" applyBorder="1">
      <alignment vertical="center"/>
    </xf>
    <xf numFmtId="178" fontId="0" fillId="14" borderId="5" xfId="0" applyNumberFormat="1" applyFill="1" applyBorder="1">
      <alignment vertical="center"/>
    </xf>
    <xf numFmtId="178" fontId="14" fillId="14" borderId="5" xfId="3" applyNumberFormat="1" applyFont="1" applyFill="1" applyBorder="1">
      <alignment vertical="center"/>
    </xf>
    <xf numFmtId="178" fontId="0" fillId="14" borderId="15" xfId="0" applyNumberFormat="1" applyFill="1" applyBorder="1">
      <alignment vertical="center"/>
    </xf>
    <xf numFmtId="0" fontId="0" fillId="14" borderId="16" xfId="0" applyFill="1" applyBorder="1">
      <alignment vertical="center"/>
    </xf>
    <xf numFmtId="0" fontId="0" fillId="14" borderId="23" xfId="0" applyFill="1" applyBorder="1">
      <alignment vertical="center"/>
    </xf>
    <xf numFmtId="0" fontId="0" fillId="15" borderId="0" xfId="0" applyFill="1">
      <alignment vertical="center"/>
    </xf>
    <xf numFmtId="0" fontId="38" fillId="9" borderId="1" xfId="0" applyFont="1" applyFill="1" applyBorder="1" applyAlignment="1">
      <alignment horizontal="center" vertical="center" wrapText="1"/>
    </xf>
    <xf numFmtId="0" fontId="38" fillId="0" borderId="1" xfId="0" applyFont="1" applyBorder="1" applyAlignment="1">
      <alignment horizontal="justify" vertical="center" wrapText="1"/>
    </xf>
    <xf numFmtId="0" fontId="0" fillId="10" borderId="0" xfId="0" applyFont="1" applyFill="1" applyBorder="1">
      <alignment vertical="center"/>
    </xf>
    <xf numFmtId="0" fontId="34" fillId="10" borderId="0" xfId="0" applyFont="1" applyFill="1" applyBorder="1" applyAlignment="1">
      <alignment vertical="center"/>
    </xf>
    <xf numFmtId="0" fontId="39" fillId="8" borderId="0" xfId="0" applyFont="1" applyFill="1" applyBorder="1" applyAlignment="1">
      <alignment horizontal="center" vertical="center" wrapText="1"/>
    </xf>
    <xf numFmtId="0" fontId="0" fillId="14" borderId="0" xfId="0" applyFill="1" applyBorder="1" applyAlignment="1">
      <alignment horizontal="left" vertical="center"/>
    </xf>
    <xf numFmtId="177" fontId="0" fillId="14" borderId="0" xfId="0" applyNumberFormat="1" applyFill="1" applyBorder="1" applyAlignment="1">
      <alignment horizontal="left" vertical="center"/>
    </xf>
    <xf numFmtId="0" fontId="34" fillId="14" borderId="0" xfId="0" applyFont="1" applyFill="1" applyBorder="1" applyAlignment="1">
      <alignment horizontal="left" vertical="center"/>
    </xf>
    <xf numFmtId="0" fontId="0" fillId="9" borderId="15" xfId="0" applyFill="1" applyBorder="1" applyAlignment="1">
      <alignment horizontal="center" vertical="center" wrapText="1"/>
    </xf>
    <xf numFmtId="0" fontId="0" fillId="9" borderId="3" xfId="0" applyFill="1" applyBorder="1" applyAlignment="1">
      <alignment horizontal="center" vertical="center" wrapText="1"/>
    </xf>
    <xf numFmtId="0" fontId="0" fillId="9" borderId="8" xfId="0" applyFill="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lignment vertical="center"/>
    </xf>
    <xf numFmtId="0" fontId="0" fillId="9" borderId="21" xfId="0" applyFill="1" applyBorder="1">
      <alignment vertical="center"/>
    </xf>
    <xf numFmtId="0" fontId="0" fillId="9" borderId="13" xfId="0" applyFill="1" applyBorder="1">
      <alignment vertical="center"/>
    </xf>
    <xf numFmtId="38" fontId="14" fillId="5" borderId="40" xfId="3" applyFont="1" applyFill="1" applyBorder="1">
      <alignment vertical="center"/>
    </xf>
    <xf numFmtId="0" fontId="0" fillId="16" borderId="13" xfId="0" applyFill="1" applyBorder="1">
      <alignment vertical="center"/>
    </xf>
    <xf numFmtId="38" fontId="14" fillId="2" borderId="48" xfId="3" applyFont="1" applyFill="1" applyBorder="1">
      <alignment vertical="center"/>
    </xf>
    <xf numFmtId="178" fontId="0" fillId="16" borderId="22" xfId="0" applyNumberFormat="1" applyFill="1" applyBorder="1">
      <alignment vertical="center"/>
    </xf>
    <xf numFmtId="0" fontId="0" fillId="16" borderId="0" xfId="0" applyFill="1" applyBorder="1">
      <alignment vertical="center"/>
    </xf>
    <xf numFmtId="38" fontId="14" fillId="11" borderId="22" xfId="3" applyFont="1" applyFill="1" applyBorder="1">
      <alignment vertical="center"/>
    </xf>
    <xf numFmtId="0" fontId="0" fillId="16" borderId="22" xfId="0" applyFill="1" applyBorder="1" applyAlignment="1">
      <alignment horizontal="left" vertical="center"/>
    </xf>
    <xf numFmtId="38" fontId="14" fillId="5" borderId="49" xfId="3" applyFont="1" applyFill="1" applyBorder="1">
      <alignment vertical="center"/>
    </xf>
    <xf numFmtId="0" fontId="0" fillId="16" borderId="6" xfId="0" applyFill="1" applyBorder="1">
      <alignment vertical="center"/>
    </xf>
    <xf numFmtId="38" fontId="14" fillId="5" borderId="47" xfId="3" applyFont="1" applyFill="1" applyBorder="1">
      <alignment vertical="center"/>
    </xf>
    <xf numFmtId="178" fontId="0" fillId="16" borderId="1" xfId="0" applyNumberFormat="1" applyFill="1" applyBorder="1">
      <alignment vertical="center"/>
    </xf>
    <xf numFmtId="0" fontId="0" fillId="16" borderId="1" xfId="0" applyFill="1" applyBorder="1" applyAlignment="1">
      <alignment horizontal="left" vertical="center"/>
    </xf>
    <xf numFmtId="178" fontId="14" fillId="16" borderId="1" xfId="3" applyNumberFormat="1" applyFont="1" applyFill="1" applyBorder="1">
      <alignment vertical="center"/>
    </xf>
    <xf numFmtId="0" fontId="0" fillId="9" borderId="45" xfId="0" applyFill="1" applyBorder="1">
      <alignment vertical="center"/>
    </xf>
    <xf numFmtId="0" fontId="0" fillId="9" borderId="50" xfId="0" applyFill="1" applyBorder="1">
      <alignment vertical="center"/>
    </xf>
    <xf numFmtId="178" fontId="0" fillId="16" borderId="3" xfId="0" applyNumberFormat="1" applyFill="1" applyBorder="1">
      <alignment vertical="center"/>
    </xf>
    <xf numFmtId="0" fontId="0" fillId="5" borderId="40" xfId="0" applyFill="1" applyBorder="1">
      <alignment vertical="center"/>
    </xf>
    <xf numFmtId="40" fontId="34" fillId="5" borderId="40" xfId="3" applyNumberFormat="1" applyFont="1" applyFill="1" applyBorder="1" applyAlignment="1">
      <alignment horizontal="center" vertical="center"/>
    </xf>
    <xf numFmtId="0" fontId="0" fillId="5" borderId="49" xfId="0" applyFill="1" applyBorder="1">
      <alignment vertical="center"/>
    </xf>
    <xf numFmtId="40" fontId="34" fillId="5" borderId="49" xfId="3" applyNumberFormat="1" applyFont="1" applyFill="1" applyBorder="1" applyAlignment="1">
      <alignment horizontal="center" vertical="center"/>
    </xf>
    <xf numFmtId="0" fontId="0" fillId="9" borderId="8" xfId="0" applyFill="1" applyBorder="1">
      <alignment vertical="center"/>
    </xf>
    <xf numFmtId="0" fontId="0" fillId="5" borderId="42" xfId="0" applyFill="1" applyBorder="1">
      <alignment vertical="center"/>
    </xf>
    <xf numFmtId="38" fontId="14" fillId="5" borderId="42" xfId="3" applyFont="1" applyFill="1" applyBorder="1">
      <alignment vertical="center"/>
    </xf>
    <xf numFmtId="0" fontId="0" fillId="16" borderId="51" xfId="0" applyFill="1" applyBorder="1">
      <alignment vertical="center"/>
    </xf>
    <xf numFmtId="38" fontId="14" fillId="5" borderId="52" xfId="3" applyFont="1" applyFill="1" applyBorder="1">
      <alignment vertical="center"/>
    </xf>
    <xf numFmtId="40" fontId="34" fillId="5" borderId="53" xfId="3" applyNumberFormat="1" applyFont="1" applyFill="1" applyBorder="1" applyAlignment="1">
      <alignment horizontal="center" vertical="center"/>
    </xf>
    <xf numFmtId="0" fontId="0" fillId="16" borderId="54" xfId="0" applyFill="1" applyBorder="1">
      <alignment vertical="center"/>
    </xf>
    <xf numFmtId="38" fontId="14" fillId="11" borderId="2" xfId="3" applyFont="1" applyFill="1" applyBorder="1">
      <alignment vertical="center"/>
    </xf>
    <xf numFmtId="0" fontId="0" fillId="16" borderId="2" xfId="0" applyFill="1" applyBorder="1" applyAlignment="1">
      <alignment horizontal="left" vertical="center"/>
    </xf>
    <xf numFmtId="38" fontId="14" fillId="17" borderId="22" xfId="3" applyFont="1" applyFill="1" applyBorder="1" applyAlignment="1">
      <alignment horizontal="right" vertical="center"/>
    </xf>
    <xf numFmtId="0" fontId="0" fillId="10" borderId="55" xfId="0" applyFill="1" applyBorder="1" applyAlignment="1">
      <alignment vertical="center"/>
    </xf>
    <xf numFmtId="38" fontId="14" fillId="10" borderId="0" xfId="3" applyFont="1" applyFill="1" applyBorder="1" applyAlignment="1">
      <alignment horizontal="left" vertical="center"/>
    </xf>
    <xf numFmtId="38" fontId="14" fillId="16" borderId="1" xfId="3" applyFont="1" applyFill="1" applyBorder="1" applyAlignment="1">
      <alignment horizontal="left" vertical="center"/>
    </xf>
    <xf numFmtId="38" fontId="14" fillId="16" borderId="22" xfId="3" applyFont="1" applyFill="1" applyBorder="1" applyAlignment="1">
      <alignment horizontal="left" vertical="center"/>
    </xf>
    <xf numFmtId="0" fontId="0" fillId="9" borderId="24" xfId="0" applyFill="1" applyBorder="1" applyAlignment="1">
      <alignment horizontal="center" vertical="center"/>
    </xf>
    <xf numFmtId="178" fontId="0" fillId="16" borderId="16" xfId="0" applyNumberFormat="1" applyFill="1" applyBorder="1">
      <alignment vertical="center"/>
    </xf>
    <xf numFmtId="9" fontId="14" fillId="0" borderId="37" xfId="1" applyFont="1" applyFill="1" applyBorder="1" applyAlignment="1">
      <alignment horizontal="right" vertical="center"/>
    </xf>
    <xf numFmtId="0" fontId="0" fillId="16" borderId="18" xfId="0" applyFill="1" applyBorder="1">
      <alignment vertical="center"/>
    </xf>
    <xf numFmtId="0" fontId="0" fillId="16" borderId="22" xfId="0" applyFill="1" applyBorder="1">
      <alignment vertical="center"/>
    </xf>
    <xf numFmtId="0" fontId="0" fillId="16" borderId="20" xfId="0" applyFill="1" applyBorder="1" applyAlignment="1">
      <alignment horizontal="left" vertical="center"/>
    </xf>
    <xf numFmtId="0" fontId="0" fillId="16" borderId="16" xfId="0" applyFill="1" applyBorder="1" applyAlignment="1">
      <alignment horizontal="left" vertical="center"/>
    </xf>
    <xf numFmtId="38" fontId="14" fillId="16" borderId="22" xfId="3" applyNumberFormat="1" applyFont="1" applyFill="1" applyBorder="1" applyAlignment="1">
      <alignment horizontal="left" vertical="center"/>
    </xf>
    <xf numFmtId="178" fontId="14" fillId="16" borderId="2" xfId="3" applyNumberFormat="1" applyFont="1" applyFill="1" applyBorder="1" applyAlignment="1">
      <alignment horizontal="right" vertical="center"/>
    </xf>
    <xf numFmtId="38" fontId="14" fillId="16" borderId="2" xfId="3" applyFont="1" applyFill="1" applyBorder="1" applyAlignment="1">
      <alignment horizontal="left" vertical="center"/>
    </xf>
    <xf numFmtId="38" fontId="14" fillId="16" borderId="25" xfId="3" applyFont="1" applyFill="1" applyBorder="1" applyAlignment="1">
      <alignment horizontal="left" vertical="center"/>
    </xf>
    <xf numFmtId="0" fontId="0" fillId="10" borderId="13" xfId="0" applyFill="1" applyBorder="1">
      <alignment vertical="center"/>
    </xf>
    <xf numFmtId="9" fontId="14" fillId="18" borderId="56" xfId="1" applyFont="1" applyFill="1" applyBorder="1" applyAlignment="1">
      <alignment horizontal="right" vertical="center"/>
    </xf>
    <xf numFmtId="9" fontId="14" fillId="18" borderId="38" xfId="1" applyFont="1" applyFill="1" applyBorder="1" applyAlignment="1">
      <alignment horizontal="right" vertical="center"/>
    </xf>
    <xf numFmtId="0" fontId="34" fillId="10" borderId="0" xfId="0" applyFont="1" applyFill="1" applyBorder="1" applyAlignment="1">
      <alignment horizontal="left" vertical="center" wrapText="1"/>
    </xf>
    <xf numFmtId="0" fontId="0" fillId="10" borderId="0" xfId="0" applyFill="1" applyAlignment="1">
      <alignment horizontal="left" vertical="center"/>
    </xf>
    <xf numFmtId="0" fontId="34" fillId="10" borderId="26" xfId="0" applyFont="1" applyFill="1" applyBorder="1" applyAlignment="1">
      <alignment vertical="center" wrapText="1"/>
    </xf>
    <xf numFmtId="0" fontId="0" fillId="5" borderId="57" xfId="0" applyFill="1" applyBorder="1" applyAlignment="1">
      <alignment vertical="center"/>
    </xf>
    <xf numFmtId="0" fontId="0" fillId="10" borderId="58" xfId="0" applyFill="1" applyBorder="1" applyAlignment="1">
      <alignment vertical="center"/>
    </xf>
    <xf numFmtId="38" fontId="14" fillId="18" borderId="59" xfId="3" applyFont="1" applyFill="1" applyBorder="1">
      <alignment vertical="center"/>
    </xf>
    <xf numFmtId="38" fontId="14" fillId="18" borderId="60" xfId="3" applyFont="1" applyFill="1" applyBorder="1">
      <alignment vertical="center"/>
    </xf>
    <xf numFmtId="38" fontId="14" fillId="18" borderId="1" xfId="3" applyFont="1" applyFill="1" applyBorder="1">
      <alignment vertical="center"/>
    </xf>
    <xf numFmtId="38" fontId="14" fillId="18" borderId="61" xfId="3" applyFont="1" applyFill="1" applyBorder="1">
      <alignment vertical="center"/>
    </xf>
    <xf numFmtId="38" fontId="14" fillId="18" borderId="5" xfId="3" applyFont="1" applyFill="1" applyBorder="1">
      <alignment vertical="center"/>
    </xf>
    <xf numFmtId="38" fontId="14" fillId="18" borderId="62" xfId="3" applyFont="1" applyFill="1" applyBorder="1">
      <alignment vertical="center"/>
    </xf>
    <xf numFmtId="38" fontId="14" fillId="18" borderId="63" xfId="3" applyFont="1" applyFill="1" applyBorder="1">
      <alignment vertical="center"/>
    </xf>
    <xf numFmtId="9" fontId="14" fillId="4" borderId="22" xfId="1" applyFont="1" applyFill="1" applyBorder="1" applyAlignment="1">
      <alignment horizontal="right" vertical="center"/>
    </xf>
    <xf numFmtId="9" fontId="14" fillId="4" borderId="59" xfId="1" applyFont="1" applyFill="1" applyBorder="1" applyAlignment="1">
      <alignment horizontal="right" vertical="center"/>
    </xf>
    <xf numFmtId="9" fontId="14" fillId="4" borderId="1" xfId="1" applyFont="1" applyFill="1" applyBorder="1" applyAlignment="1">
      <alignment horizontal="right" vertical="center"/>
    </xf>
    <xf numFmtId="38" fontId="14" fillId="4" borderId="2" xfId="3" applyFont="1" applyFill="1" applyBorder="1" applyAlignment="1">
      <alignment horizontal="right" vertical="center"/>
    </xf>
    <xf numFmtId="0" fontId="16" fillId="9" borderId="3" xfId="2" applyFill="1" applyBorder="1" applyAlignment="1" applyProtection="1">
      <alignment horizontal="left" vertical="center"/>
    </xf>
    <xf numFmtId="0" fontId="16" fillId="9" borderId="1" xfId="2" applyFill="1" applyBorder="1" applyAlignment="1" applyProtection="1">
      <alignment horizontal="left" vertical="center"/>
    </xf>
    <xf numFmtId="0" fontId="16" fillId="9" borderId="5" xfId="2" applyFill="1" applyBorder="1" applyAlignment="1" applyProtection="1">
      <alignment vertical="center"/>
    </xf>
    <xf numFmtId="0" fontId="0" fillId="5" borderId="53" xfId="0" applyFill="1" applyBorder="1" applyAlignment="1">
      <alignment horizontal="left" vertical="center"/>
    </xf>
    <xf numFmtId="0" fontId="0" fillId="9" borderId="1" xfId="0" applyFill="1" applyBorder="1">
      <alignment vertical="center"/>
    </xf>
    <xf numFmtId="38" fontId="14" fillId="17" borderId="16" xfId="3" applyFont="1" applyFill="1" applyBorder="1" applyAlignment="1">
      <alignment horizontal="right" vertical="center"/>
    </xf>
    <xf numFmtId="38" fontId="14" fillId="4" borderId="2" xfId="3" applyFont="1" applyFill="1" applyBorder="1" applyAlignment="1">
      <alignment horizontal="right" vertical="top"/>
    </xf>
    <xf numFmtId="9" fontId="14" fillId="2" borderId="48" xfId="1" applyFont="1" applyFill="1" applyBorder="1">
      <alignment vertical="center"/>
    </xf>
    <xf numFmtId="9" fontId="14" fillId="18" borderId="59" xfId="1" applyFont="1" applyFill="1" applyBorder="1">
      <alignment vertical="center"/>
    </xf>
    <xf numFmtId="9" fontId="14" fillId="18" borderId="60" xfId="1" applyFont="1" applyFill="1" applyBorder="1">
      <alignment vertical="center"/>
    </xf>
    <xf numFmtId="9" fontId="14" fillId="5" borderId="47" xfId="1" applyFont="1" applyFill="1" applyBorder="1">
      <alignment vertical="center"/>
    </xf>
    <xf numFmtId="9" fontId="14" fillId="18" borderId="1" xfId="1" applyFont="1" applyFill="1" applyBorder="1">
      <alignment vertical="center"/>
    </xf>
    <xf numFmtId="9" fontId="14" fillId="18" borderId="61" xfId="1" applyFont="1" applyFill="1" applyBorder="1">
      <alignment vertical="center"/>
    </xf>
    <xf numFmtId="9" fontId="14" fillId="18" borderId="5" xfId="1" applyFont="1" applyFill="1" applyBorder="1">
      <alignment vertical="center"/>
    </xf>
    <xf numFmtId="9" fontId="14" fillId="5" borderId="52" xfId="1" applyFont="1" applyFill="1" applyBorder="1">
      <alignment vertical="center"/>
    </xf>
    <xf numFmtId="9" fontId="14" fillId="18" borderId="62" xfId="1" applyFont="1" applyFill="1" applyBorder="1">
      <alignment vertical="center"/>
    </xf>
    <xf numFmtId="9" fontId="14" fillId="18" borderId="63" xfId="1" applyFont="1" applyFill="1" applyBorder="1">
      <alignment vertical="center"/>
    </xf>
    <xf numFmtId="38" fontId="34" fillId="5" borderId="64" xfId="3" applyFont="1" applyFill="1" applyBorder="1" applyAlignment="1">
      <alignment horizontal="center" vertical="center"/>
    </xf>
    <xf numFmtId="38" fontId="14" fillId="11" borderId="16" xfId="3" applyFont="1" applyFill="1" applyBorder="1" applyAlignment="1">
      <alignment horizontal="right" vertical="center"/>
    </xf>
    <xf numFmtId="40" fontId="14" fillId="11" borderId="20" xfId="3" applyNumberFormat="1" applyFont="1" applyFill="1" applyBorder="1" applyAlignment="1">
      <alignment horizontal="right" vertical="center"/>
    </xf>
    <xf numFmtId="40" fontId="14" fillId="11" borderId="25" xfId="3" applyNumberFormat="1" applyFont="1" applyFill="1" applyBorder="1" applyAlignment="1">
      <alignment horizontal="right" vertical="center"/>
    </xf>
    <xf numFmtId="38" fontId="34" fillId="7" borderId="20" xfId="3" applyFont="1" applyFill="1" applyBorder="1" applyAlignment="1">
      <alignment horizontal="center" vertical="center"/>
    </xf>
    <xf numFmtId="38" fontId="34" fillId="0" borderId="36" xfId="3" applyFont="1" applyFill="1" applyBorder="1" applyAlignment="1">
      <alignment horizontal="center" vertical="center" wrapText="1"/>
    </xf>
    <xf numFmtId="9" fontId="14" fillId="0" borderId="36" xfId="1" applyFont="1" applyFill="1" applyBorder="1" applyAlignment="1">
      <alignment horizontal="center" vertical="center"/>
    </xf>
    <xf numFmtId="0" fontId="0" fillId="10" borderId="13" xfId="0" applyFont="1" applyFill="1" applyBorder="1">
      <alignment vertical="center"/>
    </xf>
    <xf numFmtId="0" fontId="0" fillId="10" borderId="0" xfId="0" applyFont="1" applyFill="1" applyBorder="1">
      <alignment vertical="center"/>
    </xf>
    <xf numFmtId="0" fontId="26" fillId="19" borderId="0" xfId="0" applyFont="1" applyFill="1" applyBorder="1" applyAlignment="1">
      <alignment horizontal="center" vertical="center"/>
    </xf>
    <xf numFmtId="0" fontId="40" fillId="5" borderId="65" xfId="0" applyFont="1" applyFill="1" applyBorder="1" applyAlignment="1">
      <alignment horizontal="center" vertical="center" wrapText="1"/>
    </xf>
    <xf numFmtId="0" fontId="40" fillId="5" borderId="66" xfId="0" applyFont="1" applyFill="1" applyBorder="1" applyAlignment="1">
      <alignment horizontal="center" vertical="center" wrapText="1"/>
    </xf>
    <xf numFmtId="0" fontId="16" fillId="10" borderId="0" xfId="2" applyFill="1" applyBorder="1" applyAlignment="1" applyProtection="1">
      <alignment horizontal="center" vertical="center"/>
    </xf>
    <xf numFmtId="0" fontId="16" fillId="10" borderId="0" xfId="2" applyFill="1" applyAlignment="1" applyProtection="1">
      <alignment horizontal="center" vertical="center"/>
    </xf>
    <xf numFmtId="0" fontId="0" fillId="7" borderId="7" xfId="0" applyFill="1" applyBorder="1" applyAlignment="1">
      <alignment vertical="center"/>
    </xf>
    <xf numFmtId="0" fontId="0" fillId="7" borderId="11" xfId="0" applyFill="1" applyBorder="1" applyAlignment="1">
      <alignment vertical="center"/>
    </xf>
    <xf numFmtId="0" fontId="0" fillId="7" borderId="30" xfId="0" applyFill="1" applyBorder="1" applyAlignment="1">
      <alignment vertical="center"/>
    </xf>
    <xf numFmtId="0" fontId="0" fillId="7" borderId="4" xfId="0" applyFill="1" applyBorder="1" applyAlignment="1">
      <alignment vertical="center"/>
    </xf>
    <xf numFmtId="0" fontId="0" fillId="7" borderId="33" xfId="0" applyFill="1" applyBorder="1" applyAlignment="1">
      <alignment vertical="center"/>
    </xf>
    <xf numFmtId="0" fontId="0" fillId="7" borderId="80" xfId="0" applyFill="1" applyBorder="1" applyAlignment="1">
      <alignment vertical="center"/>
    </xf>
    <xf numFmtId="0" fontId="0" fillId="6" borderId="7" xfId="0" applyFill="1" applyBorder="1" applyAlignment="1">
      <alignment vertical="center"/>
    </xf>
    <xf numFmtId="0" fontId="0" fillId="6" borderId="11" xfId="0" applyFill="1" applyBorder="1" applyAlignment="1">
      <alignment vertical="center"/>
    </xf>
    <xf numFmtId="0" fontId="0" fillId="6" borderId="30" xfId="0" applyFill="1" applyBorder="1" applyAlignment="1">
      <alignment vertical="center"/>
    </xf>
    <xf numFmtId="0" fontId="0" fillId="6" borderId="4" xfId="0" applyFill="1" applyBorder="1" applyAlignment="1">
      <alignment vertical="center"/>
    </xf>
    <xf numFmtId="0" fontId="0" fillId="6" borderId="33" xfId="0" applyFill="1" applyBorder="1" applyAlignment="1">
      <alignment vertical="center"/>
    </xf>
    <xf numFmtId="0" fontId="0" fillId="6" borderId="80" xfId="0" applyFill="1" applyBorder="1" applyAlignment="1">
      <alignment vertical="center"/>
    </xf>
    <xf numFmtId="0" fontId="0" fillId="7" borderId="8" xfId="0" applyFill="1" applyBorder="1" applyAlignment="1">
      <alignment vertical="center"/>
    </xf>
    <xf numFmtId="0" fontId="0" fillId="7" borderId="34" xfId="0" applyFill="1" applyBorder="1" applyAlignment="1">
      <alignment vertical="center"/>
    </xf>
    <xf numFmtId="0" fontId="0" fillId="7" borderId="25" xfId="0" applyFill="1" applyBorder="1" applyAlignment="1">
      <alignment vertical="center"/>
    </xf>
    <xf numFmtId="0" fontId="26" fillId="19" borderId="0" xfId="0" applyFont="1" applyFill="1" applyAlignment="1">
      <alignment horizontal="center" vertical="center"/>
    </xf>
    <xf numFmtId="0" fontId="0" fillId="5" borderId="67" xfId="0" applyFill="1" applyBorder="1" applyAlignment="1">
      <alignment horizontal="left" vertical="top" wrapText="1"/>
    </xf>
    <xf numFmtId="0" fontId="0" fillId="5" borderId="68" xfId="0" applyFill="1" applyBorder="1" applyAlignment="1">
      <alignment horizontal="left" vertical="top" wrapText="1"/>
    </xf>
    <xf numFmtId="0" fontId="0" fillId="5" borderId="69" xfId="0" applyFill="1" applyBorder="1" applyAlignment="1">
      <alignment horizontal="left" vertical="top" wrapText="1"/>
    </xf>
    <xf numFmtId="0" fontId="0" fillId="5" borderId="58" xfId="0" applyFill="1" applyBorder="1" applyAlignment="1">
      <alignment horizontal="left" vertical="top" wrapText="1"/>
    </xf>
    <xf numFmtId="0" fontId="0" fillId="5" borderId="0" xfId="0" applyFill="1" applyBorder="1" applyAlignment="1">
      <alignment horizontal="left" vertical="top" wrapText="1"/>
    </xf>
    <xf numFmtId="0" fontId="0" fillId="5" borderId="70" xfId="0" applyFill="1" applyBorder="1" applyAlignment="1">
      <alignment horizontal="left" vertical="top" wrapText="1"/>
    </xf>
    <xf numFmtId="0" fontId="0" fillId="5" borderId="71" xfId="0" applyFill="1" applyBorder="1" applyAlignment="1">
      <alignment horizontal="left" vertical="top" wrapText="1"/>
    </xf>
    <xf numFmtId="0" fontId="0" fillId="5" borderId="72" xfId="0" applyFill="1" applyBorder="1" applyAlignment="1">
      <alignment horizontal="left" vertical="top" wrapText="1"/>
    </xf>
    <xf numFmtId="0" fontId="0" fillId="5" borderId="73" xfId="0" applyFill="1" applyBorder="1" applyAlignment="1">
      <alignment horizontal="left" vertical="top" wrapText="1"/>
    </xf>
    <xf numFmtId="0" fontId="20" fillId="8" borderId="27" xfId="0" applyFont="1" applyFill="1" applyBorder="1" applyAlignment="1">
      <alignment horizontal="center" vertical="center"/>
    </xf>
    <xf numFmtId="0" fontId="20" fillId="8" borderId="28" xfId="0" applyFont="1" applyFill="1" applyBorder="1" applyAlignment="1">
      <alignment horizontal="center" vertical="center"/>
    </xf>
    <xf numFmtId="0" fontId="0" fillId="4" borderId="5" xfId="0" applyFill="1" applyBorder="1" applyAlignment="1">
      <alignment horizontal="left" vertical="center"/>
    </xf>
    <xf numFmtId="0" fontId="0" fillId="4" borderId="6" xfId="0" applyFill="1" applyBorder="1" applyAlignment="1">
      <alignment horizontal="left" vertical="center"/>
    </xf>
    <xf numFmtId="0" fontId="0" fillId="10" borderId="0" xfId="0" applyFont="1" applyFill="1" applyAlignment="1">
      <alignment horizontal="left" vertical="center" wrapText="1"/>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0" fillId="9" borderId="14" xfId="0" applyFill="1" applyBorder="1" applyAlignment="1">
      <alignment horizontal="center" vertical="center"/>
    </xf>
    <xf numFmtId="0" fontId="0" fillId="9" borderId="8" xfId="0" applyFill="1" applyBorder="1" applyAlignment="1">
      <alignment horizontal="left" vertical="center" wrapText="1"/>
    </xf>
    <xf numFmtId="0" fontId="0" fillId="9" borderId="34" xfId="0" applyFill="1" applyBorder="1" applyAlignment="1">
      <alignment horizontal="left" vertical="center" wrapText="1"/>
    </xf>
    <xf numFmtId="0" fontId="0" fillId="9" borderId="25" xfId="0" applyFill="1" applyBorder="1" applyAlignment="1">
      <alignment horizontal="left" vertical="center" wrapText="1"/>
    </xf>
    <xf numFmtId="0" fontId="0" fillId="9" borderId="7"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30" xfId="0" applyFill="1" applyBorder="1" applyAlignment="1">
      <alignment horizontal="center" vertical="center" wrapText="1"/>
    </xf>
    <xf numFmtId="0" fontId="0" fillId="9" borderId="32" xfId="0" applyFill="1" applyBorder="1" applyAlignment="1">
      <alignment horizontal="center" vertical="center" wrapText="1"/>
    </xf>
    <xf numFmtId="0" fontId="0" fillId="9" borderId="35" xfId="0" applyFill="1" applyBorder="1" applyAlignment="1">
      <alignment horizontal="center" vertical="center" wrapText="1"/>
    </xf>
    <xf numFmtId="0" fontId="0" fillId="9" borderId="31" xfId="0" applyFill="1" applyBorder="1" applyAlignment="1">
      <alignment horizontal="center" vertical="center" wrapText="1"/>
    </xf>
    <xf numFmtId="0" fontId="0" fillId="9" borderId="4" xfId="0" applyFill="1" applyBorder="1" applyAlignment="1">
      <alignment horizontal="left" vertical="center"/>
    </xf>
    <xf numFmtId="0" fontId="0" fillId="9" borderId="33" xfId="0" applyFill="1" applyBorder="1" applyAlignment="1">
      <alignment horizontal="left" vertical="center"/>
    </xf>
    <xf numFmtId="0" fontId="0" fillId="9" borderId="80" xfId="0" applyFill="1" applyBorder="1" applyAlignment="1">
      <alignment horizontal="left" vertical="center"/>
    </xf>
    <xf numFmtId="0" fontId="0" fillId="9" borderId="5" xfId="0" applyFill="1" applyBorder="1" applyAlignment="1">
      <alignment horizontal="left" vertical="center"/>
    </xf>
    <xf numFmtId="0" fontId="0" fillId="9" borderId="6" xfId="0" applyFill="1" applyBorder="1" applyAlignment="1">
      <alignment horizontal="left" vertical="center"/>
    </xf>
    <xf numFmtId="0" fontId="0" fillId="9" borderId="14" xfId="0" applyFill="1" applyBorder="1" applyAlignment="1">
      <alignment horizontal="left" vertical="center"/>
    </xf>
    <xf numFmtId="0" fontId="0" fillId="9" borderId="15" xfId="0" applyFill="1" applyBorder="1" applyAlignment="1">
      <alignment horizontal="center" vertical="center" wrapText="1"/>
    </xf>
    <xf numFmtId="0" fontId="0" fillId="9" borderId="5" xfId="0" applyFill="1" applyBorder="1" applyAlignment="1">
      <alignment horizontal="center" vertical="center" wrapText="1"/>
    </xf>
    <xf numFmtId="0" fontId="0" fillId="9" borderId="6" xfId="0" applyFill="1" applyBorder="1" applyAlignment="1">
      <alignment horizontal="center" vertical="center" wrapText="1"/>
    </xf>
    <xf numFmtId="0" fontId="0" fillId="9" borderId="7" xfId="0" applyFill="1" applyBorder="1" applyAlignment="1">
      <alignment horizontal="center" vertical="center"/>
    </xf>
    <xf numFmtId="0" fontId="0" fillId="9" borderId="30" xfId="0" applyFill="1" applyBorder="1" applyAlignment="1">
      <alignment horizontal="center" vertical="center"/>
    </xf>
    <xf numFmtId="0" fontId="0" fillId="9" borderId="32" xfId="0" applyFill="1" applyBorder="1" applyAlignment="1">
      <alignment horizontal="center" vertical="center"/>
    </xf>
    <xf numFmtId="0" fontId="0" fillId="9" borderId="31" xfId="0" applyFill="1" applyBorder="1" applyAlignment="1">
      <alignment horizontal="center" vertical="center"/>
    </xf>
    <xf numFmtId="0" fontId="0" fillId="5" borderId="43" xfId="0" applyFill="1" applyBorder="1" applyAlignment="1">
      <alignment horizontal="left" vertical="center" wrapText="1"/>
    </xf>
    <xf numFmtId="0" fontId="0" fillId="5" borderId="79" xfId="0" applyFill="1" applyBorder="1" applyAlignment="1">
      <alignment horizontal="left" vertical="center" wrapText="1"/>
    </xf>
    <xf numFmtId="0" fontId="0" fillId="5" borderId="57" xfId="0" applyFill="1" applyBorder="1" applyAlignment="1">
      <alignment horizontal="left" vertical="center" wrapText="1"/>
    </xf>
    <xf numFmtId="0" fontId="0" fillId="9" borderId="4" xfId="0" applyFill="1" applyBorder="1" applyAlignment="1">
      <alignment horizontal="left" vertical="center" wrapText="1"/>
    </xf>
    <xf numFmtId="0" fontId="0" fillId="9" borderId="33" xfId="0" applyFill="1" applyBorder="1" applyAlignment="1">
      <alignment horizontal="left" vertical="center" wrapText="1"/>
    </xf>
    <xf numFmtId="0" fontId="0" fillId="9" borderId="20" xfId="0" applyFill="1" applyBorder="1" applyAlignment="1">
      <alignment horizontal="left" vertical="center" wrapText="1"/>
    </xf>
    <xf numFmtId="0" fontId="34" fillId="5" borderId="27" xfId="0" applyFont="1" applyFill="1" applyBorder="1" applyAlignment="1">
      <alignment horizontal="left" vertical="top" wrapText="1"/>
    </xf>
    <xf numFmtId="0" fontId="34" fillId="5" borderId="29" xfId="0" applyFont="1" applyFill="1" applyBorder="1" applyAlignment="1">
      <alignment horizontal="left" vertical="top" wrapText="1"/>
    </xf>
    <xf numFmtId="0" fontId="34" fillId="5" borderId="28" xfId="0" applyFont="1" applyFill="1" applyBorder="1" applyAlignment="1">
      <alignment horizontal="left" vertical="top" wrapText="1"/>
    </xf>
    <xf numFmtId="0" fontId="34" fillId="5" borderId="27" xfId="0" applyFont="1" applyFill="1" applyBorder="1" applyAlignment="1">
      <alignment horizontal="left" vertical="center" wrapText="1"/>
    </xf>
    <xf numFmtId="0" fontId="34" fillId="5" borderId="29" xfId="0" applyFont="1" applyFill="1" applyBorder="1" applyAlignment="1">
      <alignment horizontal="left" vertical="center" wrapText="1"/>
    </xf>
    <xf numFmtId="0" fontId="0" fillId="0" borderId="29" xfId="0" applyBorder="1" applyAlignment="1">
      <alignment horizontal="left" vertical="center" wrapText="1"/>
    </xf>
    <xf numFmtId="0" fontId="0" fillId="0" borderId="28" xfId="0" applyBorder="1" applyAlignment="1">
      <alignment horizontal="left" vertical="center" wrapText="1"/>
    </xf>
    <xf numFmtId="0" fontId="0" fillId="14" borderId="21" xfId="0" applyFill="1" applyBorder="1" applyAlignment="1">
      <alignment horizontal="center" vertical="center"/>
    </xf>
    <xf numFmtId="0" fontId="0" fillId="14" borderId="13" xfId="0" applyFill="1" applyBorder="1" applyAlignment="1">
      <alignment horizontal="center" vertical="center"/>
    </xf>
    <xf numFmtId="0" fontId="0" fillId="14" borderId="16" xfId="0" applyFill="1" applyBorder="1" applyAlignment="1">
      <alignment horizontal="center" vertical="center"/>
    </xf>
    <xf numFmtId="177" fontId="0" fillId="14" borderId="5" xfId="0" applyNumberFormat="1" applyFill="1" applyBorder="1" applyAlignment="1">
      <alignment horizontal="left" vertical="center"/>
    </xf>
    <xf numFmtId="177" fontId="0" fillId="14" borderId="14" xfId="0" applyNumberFormat="1" applyFill="1" applyBorder="1" applyAlignment="1">
      <alignment horizontal="left" vertical="center"/>
    </xf>
    <xf numFmtId="0" fontId="0" fillId="14" borderId="21" xfId="0" applyFill="1" applyBorder="1" applyAlignment="1">
      <alignment horizontal="right" vertical="center"/>
    </xf>
    <xf numFmtId="0" fontId="0" fillId="14" borderId="13" xfId="0" applyFill="1" applyBorder="1" applyAlignment="1">
      <alignment horizontal="right" vertical="center"/>
    </xf>
    <xf numFmtId="0" fontId="0" fillId="14" borderId="16" xfId="0" applyFill="1" applyBorder="1" applyAlignment="1">
      <alignment horizontal="right" vertical="center"/>
    </xf>
    <xf numFmtId="0" fontId="0" fillId="9" borderId="21" xfId="0" applyFill="1" applyBorder="1" applyAlignment="1">
      <alignment horizontal="left" vertical="center" wrapText="1"/>
    </xf>
    <xf numFmtId="0" fontId="0" fillId="9" borderId="13" xfId="0" applyFill="1" applyBorder="1" applyAlignment="1">
      <alignment horizontal="left" vertical="center" wrapText="1"/>
    </xf>
    <xf numFmtId="0" fontId="0" fillId="9" borderId="16" xfId="0" applyFill="1" applyBorder="1" applyAlignment="1">
      <alignment horizontal="left" vertical="center" wrapText="1"/>
    </xf>
    <xf numFmtId="0" fontId="34" fillId="5" borderId="28" xfId="0" applyFont="1" applyFill="1" applyBorder="1" applyAlignment="1">
      <alignment horizontal="left" vertical="center" wrapText="1"/>
    </xf>
    <xf numFmtId="0" fontId="0" fillId="5" borderId="27" xfId="0" applyFill="1" applyBorder="1" applyAlignment="1">
      <alignment horizontal="left" vertical="center" wrapText="1"/>
    </xf>
    <xf numFmtId="0" fontId="0" fillId="5" borderId="29" xfId="0" applyFill="1" applyBorder="1" applyAlignment="1">
      <alignment horizontal="left" vertical="center" wrapText="1"/>
    </xf>
    <xf numFmtId="0" fontId="0" fillId="5" borderId="28" xfId="0" applyFill="1" applyBorder="1" applyAlignment="1">
      <alignment horizontal="left" vertical="center" wrapText="1"/>
    </xf>
    <xf numFmtId="0" fontId="0" fillId="5" borderId="74" xfId="0" applyFill="1" applyBorder="1" applyAlignment="1">
      <alignment horizontal="left" vertical="center" wrapText="1"/>
    </xf>
    <xf numFmtId="0" fontId="0" fillId="5" borderId="75" xfId="0" applyFill="1" applyBorder="1" applyAlignment="1">
      <alignment horizontal="left" vertical="center" wrapText="1"/>
    </xf>
    <xf numFmtId="0" fontId="0" fillId="5" borderId="76" xfId="0" applyFill="1" applyBorder="1" applyAlignment="1">
      <alignment horizontal="left" vertical="center" wrapText="1"/>
    </xf>
    <xf numFmtId="0" fontId="0" fillId="9" borderId="77" xfId="0" applyFill="1" applyBorder="1" applyAlignment="1">
      <alignment horizontal="center" vertical="center" wrapText="1"/>
    </xf>
    <xf numFmtId="0" fontId="0" fillId="9" borderId="78" xfId="0" applyFill="1" applyBorder="1" applyAlignment="1">
      <alignment horizontal="center" vertical="center" wrapText="1"/>
    </xf>
    <xf numFmtId="0" fontId="26" fillId="20" borderId="0" xfId="0" applyFont="1" applyFill="1" applyAlignment="1">
      <alignment horizontal="center" vertical="center"/>
    </xf>
    <xf numFmtId="0" fontId="0" fillId="14" borderId="1" xfId="0" applyFill="1" applyBorder="1" applyAlignment="1">
      <alignment horizontal="center" vertical="center" wrapText="1"/>
    </xf>
    <xf numFmtId="0" fontId="0" fillId="14" borderId="1" xfId="0" applyFill="1" applyBorder="1" applyAlignment="1">
      <alignment horizontal="center" vertical="center"/>
    </xf>
    <xf numFmtId="0" fontId="0" fillId="14" borderId="7" xfId="0" applyFill="1" applyBorder="1" applyAlignment="1">
      <alignment horizontal="center" vertical="center"/>
    </xf>
    <xf numFmtId="0" fontId="0" fillId="14" borderId="11" xfId="0" applyFill="1" applyBorder="1" applyAlignment="1">
      <alignment horizontal="center" vertical="center"/>
    </xf>
    <xf numFmtId="0" fontId="0" fillId="14" borderId="30" xfId="0" applyFill="1" applyBorder="1" applyAlignment="1">
      <alignment horizontal="center" vertical="center"/>
    </xf>
    <xf numFmtId="0" fontId="0" fillId="14" borderId="5" xfId="0" applyFill="1" applyBorder="1" applyAlignment="1">
      <alignment horizontal="left" vertical="center"/>
    </xf>
    <xf numFmtId="0" fontId="0" fillId="14" borderId="14" xfId="0" applyFill="1" applyBorder="1" applyAlignment="1">
      <alignment horizontal="left" vertical="center"/>
    </xf>
    <xf numFmtId="0" fontId="34" fillId="14" borderId="5" xfId="0" applyFont="1" applyFill="1" applyBorder="1" applyAlignment="1">
      <alignment horizontal="left" vertical="center"/>
    </xf>
    <xf numFmtId="0" fontId="34" fillId="14" borderId="14" xfId="0" applyFont="1" applyFill="1" applyBorder="1" applyAlignment="1">
      <alignment horizontal="left" vertical="center"/>
    </xf>
    <xf numFmtId="0" fontId="39" fillId="8" borderId="27" xfId="0" applyFont="1" applyFill="1" applyBorder="1" applyAlignment="1">
      <alignment horizontal="center" vertical="center" wrapText="1"/>
    </xf>
    <xf numFmtId="0" fontId="39" fillId="8" borderId="29" xfId="0" applyFont="1" applyFill="1" applyBorder="1" applyAlignment="1">
      <alignment horizontal="center" vertical="center" wrapText="1"/>
    </xf>
    <xf numFmtId="0" fontId="39" fillId="8" borderId="28" xfId="0" applyFont="1" applyFill="1" applyBorder="1" applyAlignment="1">
      <alignment horizontal="center" vertical="center" wrapText="1"/>
    </xf>
    <xf numFmtId="0" fontId="0" fillId="14" borderId="7" xfId="0" applyFill="1" applyBorder="1" applyAlignment="1">
      <alignment horizontal="right" vertical="center"/>
    </xf>
    <xf numFmtId="0" fontId="0" fillId="14" borderId="11" xfId="0" applyFill="1" applyBorder="1" applyAlignment="1">
      <alignment horizontal="right" vertical="center"/>
    </xf>
    <xf numFmtId="0" fontId="0" fillId="14" borderId="30" xfId="0" applyFill="1" applyBorder="1" applyAlignment="1">
      <alignment horizontal="right" vertical="center"/>
    </xf>
    <xf numFmtId="0" fontId="18" fillId="12" borderId="5" xfId="0" applyFont="1" applyFill="1" applyBorder="1" applyAlignment="1">
      <alignment horizontal="left" vertical="center"/>
    </xf>
    <xf numFmtId="0" fontId="18" fillId="12" borderId="14" xfId="0" applyFont="1" applyFill="1" applyBorder="1" applyAlignment="1">
      <alignment horizontal="left" vertical="center"/>
    </xf>
    <xf numFmtId="0" fontId="17" fillId="10" borderId="0" xfId="0" applyFont="1" applyFill="1" applyBorder="1" applyAlignment="1">
      <alignment horizontal="left" vertical="center" wrapText="1"/>
    </xf>
    <xf numFmtId="0" fontId="34" fillId="10" borderId="0" xfId="0" applyFont="1" applyFill="1" applyAlignment="1">
      <alignment horizontal="left" vertical="center" wrapText="1"/>
    </xf>
    <xf numFmtId="0" fontId="18" fillId="12" borderId="5" xfId="0" applyFont="1" applyFill="1" applyBorder="1" applyAlignment="1">
      <alignment horizontal="left" vertical="center" wrapText="1"/>
    </xf>
    <xf numFmtId="0" fontId="18" fillId="12" borderId="14" xfId="0" applyFont="1" applyFill="1" applyBorder="1" applyAlignment="1">
      <alignment horizontal="left" vertical="center" wrapText="1"/>
    </xf>
    <xf numFmtId="0" fontId="0" fillId="10" borderId="1" xfId="0" applyFill="1" applyBorder="1" applyAlignment="1">
      <alignment horizontal="center" vertical="center" wrapText="1"/>
    </xf>
    <xf numFmtId="0" fontId="0" fillId="10" borderId="1" xfId="0" applyFill="1" applyBorder="1" applyAlignment="1">
      <alignment horizontal="center" vertical="center"/>
    </xf>
    <xf numFmtId="0" fontId="16" fillId="10" borderId="1" xfId="2" applyFill="1" applyBorder="1" applyAlignment="1" applyProtection="1">
      <alignment horizontal="center" vertical="center" wrapText="1"/>
    </xf>
  </cellXfs>
  <cellStyles count="4">
    <cellStyle name="パーセント" xfId="1" builtinId="5"/>
    <cellStyle name="ハイパーリンク" xfId="2" builtinId="8"/>
    <cellStyle name="桁区切り" xfId="3" builtinId="6"/>
    <cellStyle name="標準" xfId="0" builtinId="0"/>
  </cellStyles>
  <dxfs count="12">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fgColor indexed="64"/>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685800</xdr:colOff>
      <xdr:row>27</xdr:row>
      <xdr:rowOff>31173</xdr:rowOff>
    </xdr:from>
    <xdr:to>
      <xdr:col>4</xdr:col>
      <xdr:colOff>142875</xdr:colOff>
      <xdr:row>27</xdr:row>
      <xdr:rowOff>250248</xdr:rowOff>
    </xdr:to>
    <xdr:sp macro="" textlink="">
      <xdr:nvSpPr>
        <xdr:cNvPr id="2" name="下矢印 1"/>
        <xdr:cNvSpPr/>
      </xdr:nvSpPr>
      <xdr:spPr>
        <a:xfrm>
          <a:off x="1499755" y="2628900"/>
          <a:ext cx="331643"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209550</xdr:colOff>
      <xdr:row>27</xdr:row>
      <xdr:rowOff>31173</xdr:rowOff>
    </xdr:from>
    <xdr:to>
      <xdr:col>7</xdr:col>
      <xdr:colOff>466725</xdr:colOff>
      <xdr:row>27</xdr:row>
      <xdr:rowOff>250248</xdr:rowOff>
    </xdr:to>
    <xdr:sp macro="" textlink="">
      <xdr:nvSpPr>
        <xdr:cNvPr id="3" name="下矢印 2"/>
        <xdr:cNvSpPr/>
      </xdr:nvSpPr>
      <xdr:spPr>
        <a:xfrm>
          <a:off x="4166755"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xdr:colOff>
      <xdr:row>27</xdr:row>
      <xdr:rowOff>31173</xdr:rowOff>
    </xdr:from>
    <xdr:to>
      <xdr:col>10</xdr:col>
      <xdr:colOff>266700</xdr:colOff>
      <xdr:row>27</xdr:row>
      <xdr:rowOff>250248</xdr:rowOff>
    </xdr:to>
    <xdr:sp macro="" textlink="">
      <xdr:nvSpPr>
        <xdr:cNvPr id="4" name="下矢印 3"/>
        <xdr:cNvSpPr/>
      </xdr:nvSpPr>
      <xdr:spPr>
        <a:xfrm>
          <a:off x="5724525"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200025</xdr:colOff>
      <xdr:row>27</xdr:row>
      <xdr:rowOff>31173</xdr:rowOff>
    </xdr:from>
    <xdr:to>
      <xdr:col>12</xdr:col>
      <xdr:colOff>457200</xdr:colOff>
      <xdr:row>27</xdr:row>
      <xdr:rowOff>250248</xdr:rowOff>
    </xdr:to>
    <xdr:sp macro="" textlink="">
      <xdr:nvSpPr>
        <xdr:cNvPr id="5" name="下矢印 4"/>
        <xdr:cNvSpPr/>
      </xdr:nvSpPr>
      <xdr:spPr>
        <a:xfrm>
          <a:off x="7352434"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685800</xdr:colOff>
      <xdr:row>55</xdr:row>
      <xdr:rowOff>48491</xdr:rowOff>
    </xdr:from>
    <xdr:to>
      <xdr:col>4</xdr:col>
      <xdr:colOff>142875</xdr:colOff>
      <xdr:row>55</xdr:row>
      <xdr:rowOff>305666</xdr:rowOff>
    </xdr:to>
    <xdr:sp macro="" textlink="">
      <xdr:nvSpPr>
        <xdr:cNvPr id="6" name="下矢印 5"/>
        <xdr:cNvSpPr/>
      </xdr:nvSpPr>
      <xdr:spPr>
        <a:xfrm>
          <a:off x="1499755" y="9088582"/>
          <a:ext cx="331643"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209550</xdr:colOff>
      <xdr:row>55</xdr:row>
      <xdr:rowOff>48491</xdr:rowOff>
    </xdr:from>
    <xdr:to>
      <xdr:col>7</xdr:col>
      <xdr:colOff>466725</xdr:colOff>
      <xdr:row>55</xdr:row>
      <xdr:rowOff>305666</xdr:rowOff>
    </xdr:to>
    <xdr:sp macro="" textlink="">
      <xdr:nvSpPr>
        <xdr:cNvPr id="7" name="下矢印 6"/>
        <xdr:cNvSpPr/>
      </xdr:nvSpPr>
      <xdr:spPr>
        <a:xfrm>
          <a:off x="4166755"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xdr:colOff>
      <xdr:row>55</xdr:row>
      <xdr:rowOff>48491</xdr:rowOff>
    </xdr:from>
    <xdr:to>
      <xdr:col>10</xdr:col>
      <xdr:colOff>266700</xdr:colOff>
      <xdr:row>55</xdr:row>
      <xdr:rowOff>305666</xdr:rowOff>
    </xdr:to>
    <xdr:sp macro="" textlink="">
      <xdr:nvSpPr>
        <xdr:cNvPr id="8" name="下矢印 7"/>
        <xdr:cNvSpPr/>
      </xdr:nvSpPr>
      <xdr:spPr>
        <a:xfrm>
          <a:off x="5724525"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200025</xdr:colOff>
      <xdr:row>55</xdr:row>
      <xdr:rowOff>48491</xdr:rowOff>
    </xdr:from>
    <xdr:to>
      <xdr:col>12</xdr:col>
      <xdr:colOff>457200</xdr:colOff>
      <xdr:row>55</xdr:row>
      <xdr:rowOff>305666</xdr:rowOff>
    </xdr:to>
    <xdr:sp macro="" textlink="">
      <xdr:nvSpPr>
        <xdr:cNvPr id="9" name="下矢印 8"/>
        <xdr:cNvSpPr/>
      </xdr:nvSpPr>
      <xdr:spPr>
        <a:xfrm>
          <a:off x="7352434"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155864</xdr:colOff>
      <xdr:row>85</xdr:row>
      <xdr:rowOff>43296</xdr:rowOff>
    </xdr:from>
    <xdr:to>
      <xdr:col>7</xdr:col>
      <xdr:colOff>487507</xdr:colOff>
      <xdr:row>85</xdr:row>
      <xdr:rowOff>300472</xdr:rowOff>
    </xdr:to>
    <xdr:sp macro="" textlink="">
      <xdr:nvSpPr>
        <xdr:cNvPr id="10" name="下矢印 9"/>
        <xdr:cNvSpPr/>
      </xdr:nvSpPr>
      <xdr:spPr>
        <a:xfrm>
          <a:off x="4113069" y="15837478"/>
          <a:ext cx="331643" cy="25717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190501</xdr:colOff>
      <xdr:row>82</xdr:row>
      <xdr:rowOff>147204</xdr:rowOff>
    </xdr:from>
    <xdr:to>
      <xdr:col>11</xdr:col>
      <xdr:colOff>528205</xdr:colOff>
      <xdr:row>82</xdr:row>
      <xdr:rowOff>441614</xdr:rowOff>
    </xdr:to>
    <xdr:sp macro="" textlink="">
      <xdr:nvSpPr>
        <xdr:cNvPr id="11" name="右矢印 10"/>
        <xdr:cNvSpPr/>
      </xdr:nvSpPr>
      <xdr:spPr>
        <a:xfrm>
          <a:off x="6684819" y="18443863"/>
          <a:ext cx="337704" cy="294410"/>
        </a:xfrm>
        <a:prstGeom prst="rightArrow">
          <a:avLst/>
        </a:prstGeom>
        <a:solidFill>
          <a:srgbClr val="FF00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0</xdr:colOff>
      <xdr:row>24</xdr:row>
      <xdr:rowOff>0</xdr:rowOff>
    </xdr:to>
    <xdr:sp macro="" textlink="" fLocksText="0">
      <xdr:nvSpPr>
        <xdr:cNvPr id="2" name="テキスト ボックス 1"/>
        <xdr:cNvSpPr txBox="1"/>
      </xdr:nvSpPr>
      <xdr:spPr>
        <a:xfrm>
          <a:off x="85725" y="638175"/>
          <a:ext cx="5534025" cy="63436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100" b="0" i="0" u="none" strike="noStrike" baseline="0">
              <a:solidFill>
                <a:srgbClr val="000000"/>
              </a:solidFill>
              <a:latin typeface="ＭＳ Ｐゴシック"/>
              <a:ea typeface="ＭＳ Ｐゴシック"/>
              <a:cs typeface="ＭＳ Ｐゴシック"/>
            </a:rPr>
            <a:t>（自由記入欄）</a:t>
          </a:r>
          <a:endParaRPr lang="ja-JP" altLang="en-US" sz="1100" b="0" i="0" u="none" strike="noStrike" baseline="0">
            <a:solidFill>
              <a:srgbClr val="000000"/>
            </a:solidFill>
            <a:latin typeface="Calibri"/>
            <a:ea typeface="Calibri"/>
            <a:cs typeface="Calibri"/>
          </a:endParaRPr>
        </a:p>
        <a:p>
          <a:pPr algn="l" rtl="0">
            <a:defRPr sz="1000"/>
          </a:pPr>
          <a:endParaRPr lang="en-US" altLang="ja-JP" sz="1100" b="0" i="0" u="none" strike="noStrike" baseline="0">
            <a:solidFill>
              <a:srgbClr val="000000"/>
            </a:solidFill>
            <a:latin typeface="Calibri"/>
            <a:ea typeface="Calibri"/>
            <a:cs typeface="Calibri"/>
          </a:endParaRPr>
        </a:p>
        <a:p>
          <a:pPr algn="l" rtl="0">
            <a:defRPr sz="1000"/>
          </a:pPr>
          <a:endParaRPr lang="ja-JP" altLang="en-US" sz="1100" b="0" i="0" u="none" strike="noStrike" baseline="0">
            <a:solidFill>
              <a:srgbClr val="000000"/>
            </a:solidFill>
            <a:latin typeface="Calibri"/>
            <a:ea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24</xdr:row>
      <xdr:rowOff>0</xdr:rowOff>
    </xdr:to>
    <xdr:sp macro="" textlink="" fLocksText="0">
      <xdr:nvSpPr>
        <xdr:cNvPr id="3" name="テキスト ボックス 2"/>
        <xdr:cNvSpPr txBox="1"/>
      </xdr:nvSpPr>
      <xdr:spPr>
        <a:xfrm>
          <a:off x="213360" y="762000"/>
          <a:ext cx="5760720" cy="78943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100" b="0" i="0" u="none" strike="noStrike" baseline="0">
              <a:solidFill>
                <a:srgbClr val="000000"/>
              </a:solidFill>
              <a:latin typeface="ＭＳ Ｐゴシック"/>
              <a:ea typeface="ＭＳ Ｐゴシック"/>
              <a:cs typeface="ＭＳ Ｐゴシック"/>
            </a:rPr>
            <a:t>（自由記入欄）</a:t>
          </a:r>
          <a:endParaRPr lang="ja-JP" altLang="en-US" sz="1100" b="0" i="0" u="none" strike="noStrike" baseline="0">
            <a:solidFill>
              <a:srgbClr val="000000"/>
            </a:solidFill>
            <a:latin typeface="Calibri"/>
            <a:ea typeface="Calibri"/>
            <a:cs typeface="Calibri"/>
          </a:endParaRPr>
        </a:p>
        <a:p>
          <a:pPr algn="l" rtl="0">
            <a:defRPr sz="1000"/>
          </a:pPr>
          <a:endParaRPr lang="en-US" altLang="ja-JP" sz="1100" b="0" i="0" u="none" strike="noStrike" baseline="0">
            <a:solidFill>
              <a:srgbClr val="000000"/>
            </a:solidFill>
            <a:latin typeface="Calibri"/>
            <a:ea typeface="Calibri"/>
            <a:cs typeface="Calibri"/>
          </a:endParaRPr>
        </a:p>
        <a:p>
          <a:pPr algn="l" rtl="0">
            <a:defRPr sz="1000"/>
          </a:pPr>
          <a:endParaRPr lang="ja-JP" altLang="en-US" sz="1100" b="0" i="0" u="none" strike="noStrike" baseline="0">
            <a:solidFill>
              <a:srgbClr val="000000"/>
            </a:solidFill>
            <a:latin typeface="Calibri"/>
            <a:ea typeface="Calibri"/>
            <a:cs typeface="Calibri"/>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6"/>
  <sheetViews>
    <sheetView tabSelected="1" zoomScaleNormal="100" workbookViewId="0">
      <selection activeCell="B18" sqref="B18"/>
    </sheetView>
  </sheetViews>
  <sheetFormatPr defaultColWidth="0" defaultRowHeight="13.5" zeroHeight="1"/>
  <cols>
    <col min="1" max="1" width="1.625" style="60" customWidth="1"/>
    <col min="2" max="2" width="31.25" style="1" customWidth="1"/>
    <col min="3" max="3" width="22" style="1" customWidth="1"/>
    <col min="4" max="4" width="25.625" style="1" customWidth="1"/>
    <col min="5" max="5" width="1.625" style="5" customWidth="1"/>
    <col min="6" max="16384" width="9" style="1" hidden="1"/>
  </cols>
  <sheetData>
    <row r="1" spans="1:6" s="22" customFormat="1" ht="17.25">
      <c r="A1" s="108"/>
      <c r="B1" s="295" t="s">
        <v>70</v>
      </c>
      <c r="C1" s="295"/>
      <c r="D1" s="295"/>
      <c r="E1" s="105"/>
    </row>
    <row r="2" spans="1:6" s="60" customFormat="1" ht="5.25" customHeight="1">
      <c r="A2" s="61"/>
      <c r="B2" s="61"/>
      <c r="C2" s="111"/>
      <c r="D2" s="112"/>
      <c r="E2" s="106"/>
    </row>
    <row r="3" spans="1:6" ht="14.25" thickBot="1">
      <c r="A3" s="61"/>
      <c r="B3" s="65" t="s">
        <v>77</v>
      </c>
      <c r="C3" s="294"/>
      <c r="D3" s="294"/>
      <c r="E3" s="106"/>
    </row>
    <row r="4" spans="1:6" ht="28.5" customHeight="1">
      <c r="A4" s="61"/>
      <c r="B4" s="25" t="s">
        <v>0</v>
      </c>
      <c r="C4" s="296" t="s">
        <v>212</v>
      </c>
      <c r="D4" s="297"/>
      <c r="E4" s="106"/>
    </row>
    <row r="5" spans="1:6">
      <c r="A5" s="61"/>
      <c r="B5" s="26" t="s">
        <v>213</v>
      </c>
      <c r="C5" s="136"/>
      <c r="D5" s="132" t="s">
        <v>97</v>
      </c>
      <c r="E5" s="107" t="str">
        <f>C6</f>
        <v>選択してください</v>
      </c>
    </row>
    <row r="6" spans="1:6" ht="15" customHeight="1">
      <c r="A6" s="61"/>
      <c r="B6" s="25" t="s">
        <v>9</v>
      </c>
      <c r="C6" s="145" t="s">
        <v>103</v>
      </c>
      <c r="D6" s="146" t="s">
        <v>103</v>
      </c>
      <c r="E6" s="107" t="str">
        <f>D6</f>
        <v>選択してください</v>
      </c>
    </row>
    <row r="7" spans="1:6" ht="15" customHeight="1" thickBot="1">
      <c r="A7" s="130"/>
      <c r="B7" s="26" t="s">
        <v>101</v>
      </c>
      <c r="C7" s="286"/>
      <c r="D7" s="131" t="s">
        <v>96</v>
      </c>
      <c r="E7" s="106"/>
    </row>
    <row r="8" spans="1:6" ht="5.25" customHeight="1">
      <c r="A8" s="61"/>
      <c r="B8" s="130"/>
      <c r="C8" s="112"/>
      <c r="D8" s="112"/>
      <c r="E8" s="106"/>
    </row>
    <row r="9" spans="1:6" ht="14.25" thickBot="1">
      <c r="A9" s="61"/>
      <c r="B9" s="62" t="s">
        <v>78</v>
      </c>
      <c r="C9" s="68"/>
      <c r="D9" s="69"/>
      <c r="E9" s="106"/>
    </row>
    <row r="10" spans="1:6">
      <c r="A10" s="106"/>
      <c r="B10" s="27" t="s">
        <v>40</v>
      </c>
      <c r="C10" s="86" t="s">
        <v>75</v>
      </c>
      <c r="D10" s="115" t="s">
        <v>208</v>
      </c>
      <c r="E10" s="107" t="str">
        <f>D10</f>
        <v>単位</v>
      </c>
    </row>
    <row r="11" spans="1:6" ht="14.25" customHeight="1">
      <c r="A11" s="106"/>
      <c r="B11" s="271" t="s">
        <v>80</v>
      </c>
      <c r="C11" s="87" t="s">
        <v>38</v>
      </c>
      <c r="D11" s="114" t="s">
        <v>103</v>
      </c>
      <c r="E11" s="107" t="str">
        <f>D11</f>
        <v>選択してください</v>
      </c>
      <c r="F11" s="5"/>
    </row>
    <row r="12" spans="1:6" ht="14.25">
      <c r="A12" s="61"/>
      <c r="B12" s="271" t="s">
        <v>39</v>
      </c>
      <c r="C12" s="87" t="s">
        <v>38</v>
      </c>
      <c r="D12" s="116" t="s">
        <v>103</v>
      </c>
      <c r="E12" s="107" t="str">
        <f>D12</f>
        <v>選択してください</v>
      </c>
    </row>
    <row r="13" spans="1:6">
      <c r="A13" s="61"/>
      <c r="B13" s="28" t="s">
        <v>69</v>
      </c>
      <c r="C13" s="87" t="s">
        <v>38</v>
      </c>
      <c r="D13" s="117" t="s">
        <v>103</v>
      </c>
      <c r="E13" s="107" t="str">
        <f>IF(D13="20以上",20,D13)</f>
        <v>選択してください</v>
      </c>
    </row>
    <row r="14" spans="1:6" s="165" customFormat="1" ht="14.25" thickBot="1">
      <c r="A14" s="192"/>
      <c r="B14" s="273" t="s">
        <v>211</v>
      </c>
      <c r="C14" s="87" t="s">
        <v>38</v>
      </c>
      <c r="D14" s="272" t="s">
        <v>103</v>
      </c>
      <c r="E14" s="107" t="str">
        <f>D14</f>
        <v>選択してください</v>
      </c>
    </row>
    <row r="15" spans="1:6" s="60" customFormat="1" ht="6" customHeight="1">
      <c r="A15" s="61"/>
      <c r="B15" s="42"/>
      <c r="C15" s="70"/>
      <c r="D15" s="104"/>
      <c r="E15" s="107"/>
    </row>
    <row r="16" spans="1:6" s="60" customFormat="1" ht="17.25" thickBot="1">
      <c r="A16" s="61"/>
      <c r="B16" s="65" t="s">
        <v>79</v>
      </c>
      <c r="C16" s="293"/>
      <c r="D16" s="294"/>
      <c r="E16" s="107"/>
    </row>
    <row r="17" spans="1:5" s="14" customFormat="1" ht="14.25">
      <c r="A17" s="61"/>
      <c r="B17" s="269" t="s">
        <v>20</v>
      </c>
      <c r="C17" s="87" t="s">
        <v>38</v>
      </c>
      <c r="D17" s="119" t="s">
        <v>103</v>
      </c>
      <c r="E17" s="107" t="str">
        <f>D17</f>
        <v>選択してください</v>
      </c>
    </row>
    <row r="18" spans="1:5" s="14" customFormat="1" ht="15" thickBot="1">
      <c r="A18" s="61"/>
      <c r="B18" s="270" t="s">
        <v>21</v>
      </c>
      <c r="C18" s="87" t="s">
        <v>38</v>
      </c>
      <c r="D18" s="118" t="s">
        <v>103</v>
      </c>
      <c r="E18" s="107" t="str">
        <f>D18</f>
        <v>選択してください</v>
      </c>
    </row>
    <row r="19" spans="1:5" s="14" customFormat="1" ht="4.5" customHeight="1">
      <c r="A19" s="150"/>
      <c r="B19" s="109"/>
      <c r="C19" s="151"/>
      <c r="D19" s="39"/>
      <c r="E19" s="107"/>
    </row>
    <row r="20" spans="1:5" s="14" customFormat="1" ht="14.25">
      <c r="A20" s="150"/>
      <c r="B20" s="298" t="s">
        <v>114</v>
      </c>
      <c r="C20" s="298"/>
      <c r="D20" s="298"/>
      <c r="E20" s="107"/>
    </row>
    <row r="21" spans="1:5" s="13" customFormat="1" ht="5.25" customHeight="1">
      <c r="A21" s="61"/>
      <c r="B21" s="109"/>
      <c r="C21" s="69"/>
      <c r="D21" s="110"/>
      <c r="E21" s="107"/>
    </row>
    <row r="22" spans="1:5" hidden="1"/>
    <row r="23" spans="1:5" hidden="1"/>
    <row r="24" spans="1:5" hidden="1"/>
    <row r="25" spans="1:5" hidden="1"/>
    <row r="26" spans="1:5" hidden="1"/>
    <row r="27" spans="1:5" hidden="1"/>
    <row r="28" spans="1:5" hidden="1"/>
    <row r="29" spans="1:5" hidden="1"/>
    <row r="30" spans="1:5" hidden="1"/>
    <row r="31" spans="1:5" hidden="1"/>
    <row r="32" spans="1: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sheetData>
  <dataConsolidate/>
  <mergeCells count="5">
    <mergeCell ref="C16:D16"/>
    <mergeCell ref="B1:D1"/>
    <mergeCell ref="C4:D4"/>
    <mergeCell ref="C3:D3"/>
    <mergeCell ref="B20:D20"/>
  </mergeCells>
  <phoneticPr fontId="1"/>
  <dataValidations count="8">
    <dataValidation type="list" allowBlank="1" showInputMessage="1" showErrorMessage="1" sqref="D18:D19">
      <formula1>"選択してください, Ⅰ[想定削減率], Ⅱ[エネルギー使用量差], Ⅲ[再生可能エネルギー供給量]"</formula1>
    </dataValidation>
    <dataValidation type="list" allowBlank="1" showInputMessage="1" showErrorMessage="1" sqref="D17">
      <formula1>"選択してください, A[ストック数], B[フロー数（販売数）], C[供給数]"</formula1>
    </dataValidation>
    <dataValidation type="list" allowBlank="1" showInputMessage="1" showErrorMessage="1" sqref="D14">
      <formula1>"選択してください, 複数, 再生可能エネルギー由来電力, バイオエタノール, バイオディーゼル, 商用電力, 都市ガス, LPG, 灯油, A重油, C重油, ガソリン, 軽油, その他"</formula1>
    </dataValidation>
    <dataValidation type="list" allowBlank="1" showInputMessage="1" showErrorMessage="1" sqref="D13">
      <formula1>"選択してください,1,2,3,4,5,6,7,8,9,10,11,12,13,14,15,16,17,18,19,20以上"</formula1>
    </dataValidation>
    <dataValidation type="list" allowBlank="1" showInputMessage="1" showErrorMessage="1" sqref="D11">
      <formula1>"選択してください,産業,家庭,業務,運輸,電力,複数領域,その他"</formula1>
    </dataValidation>
    <dataValidation type="list" allowBlank="1" showInputMessage="1" showErrorMessage="1" sqref="D12">
      <formula1>"選択してください,再エネ,省エネ,複合,その他"</formula1>
    </dataValidation>
    <dataValidation type="list" allowBlank="1" showInputMessage="1" showErrorMessage="1" sqref="C6">
      <formula1>"選択してください,平成20年度,平成21年度,平成22年度,平成23年度,平成24年度,平成25年度,平成26年度,平成27年度,平成28年度,平成29年度,平成30年度"</formula1>
    </dataValidation>
    <dataValidation type="list" allowBlank="1" showInputMessage="1" showErrorMessage="1" sqref="D6">
      <formula1>"選択してください,平成23年度,平成24年度,平成25年度,平成26年度,平成27年度,平成28年度,平成29年度,平成30年度,平成31年度,平成32年度,平成33年度,平成34年度,平成35年度,平成36年度,平成37年度"</formula1>
    </dataValidation>
  </dataValidations>
  <hyperlinks>
    <hyperlink ref="B20:D20" location="導入量!A1" display="次のページへお進みください（クリックしてください）"/>
    <hyperlink ref="B17" location="解説!B16" display="導入量の計算方法"/>
    <hyperlink ref="B18" location="解説!B22" display="削減原単位の計算方法"/>
    <hyperlink ref="B11" location="解説!B2" display="部門"/>
    <hyperlink ref="B12" location="解説!B11" display="分野"/>
  </hyperlinks>
  <pageMargins left="0.71" right="0.71" top="0.75000000000000011" bottom="0.75000000000000011" header="0.31" footer="0.31"/>
  <pageSetup paperSize="9" orientation="portrait" verticalDpi="0" r:id="rId1"/>
  <headerFooter>
    <oddFooter>&amp;C&amp;"ＭＳ Ｐゴシック,標準"&amp;K000000調査票</oddFooter>
  </headerFooter>
  <ignoredErrors>
    <ignoredError sqref="E13"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82"/>
  <sheetViews>
    <sheetView topLeftCell="A62" zoomScaleNormal="100" zoomScaleSheetLayoutView="100" workbookViewId="0">
      <selection activeCell="E86" sqref="E86"/>
    </sheetView>
  </sheetViews>
  <sheetFormatPr defaultColWidth="0" defaultRowHeight="13.5" zeroHeight="1"/>
  <cols>
    <col min="1" max="1" width="1.625" style="9" customWidth="1"/>
    <col min="2" max="2" width="1.625" style="29" customWidth="1"/>
    <col min="3" max="3" width="18.5" style="29" customWidth="1"/>
    <col min="4" max="13" width="8.625" style="29" customWidth="1"/>
    <col min="14" max="14" width="1.625" style="9" customWidth="1"/>
    <col min="15" max="56" width="0" style="9" hidden="1" customWidth="1"/>
    <col min="57" max="16384" width="8.875" style="9" hidden="1"/>
  </cols>
  <sheetData>
    <row r="1" spans="1:14" s="4" customFormat="1" ht="17.25">
      <c r="A1" s="54"/>
      <c r="B1" s="315" t="s">
        <v>71</v>
      </c>
      <c r="C1" s="315"/>
      <c r="D1" s="315"/>
      <c r="E1" s="315"/>
      <c r="F1" s="315"/>
      <c r="G1" s="315"/>
      <c r="H1" s="315"/>
      <c r="I1" s="315"/>
      <c r="J1" s="315"/>
      <c r="K1" s="315"/>
      <c r="L1" s="315"/>
      <c r="M1" s="315"/>
      <c r="N1" s="58"/>
    </row>
    <row r="2" spans="1:14" s="60" customFormat="1" ht="5.25" customHeight="1" thickBot="1">
      <c r="A2" s="54"/>
      <c r="B2" s="89"/>
      <c r="C2" s="89"/>
      <c r="D2" s="89"/>
      <c r="E2" s="89"/>
      <c r="F2" s="89"/>
      <c r="G2" s="89"/>
      <c r="H2" s="89"/>
      <c r="I2" s="89"/>
      <c r="J2" s="89"/>
      <c r="K2" s="89"/>
      <c r="L2" s="89"/>
      <c r="M2" s="89"/>
      <c r="N2" s="88"/>
    </row>
    <row r="3" spans="1:14" ht="14.25" thickBot="1">
      <c r="A3" s="29"/>
      <c r="B3" s="23" t="s">
        <v>59</v>
      </c>
      <c r="C3" s="20"/>
      <c r="D3" s="20"/>
      <c r="E3" s="20"/>
      <c r="F3" s="20"/>
      <c r="G3" s="20"/>
      <c r="H3" s="20"/>
      <c r="I3" s="20"/>
      <c r="J3" s="325" t="str">
        <f>調査票!E17</f>
        <v>選択してください</v>
      </c>
      <c r="K3" s="326"/>
      <c r="L3" s="20"/>
      <c r="N3" s="29"/>
    </row>
    <row r="4" spans="1:14">
      <c r="A4" s="29"/>
      <c r="B4" s="24" t="s">
        <v>32</v>
      </c>
      <c r="C4" s="20"/>
      <c r="D4" s="20"/>
      <c r="E4" s="20"/>
      <c r="F4" s="20"/>
      <c r="G4" s="20"/>
      <c r="H4" s="20"/>
      <c r="I4" s="20"/>
      <c r="J4" s="20"/>
      <c r="K4" s="20"/>
      <c r="L4" s="20"/>
      <c r="N4" s="29"/>
    </row>
    <row r="5" spans="1:14" s="29" customFormat="1"/>
    <row r="6" spans="1:14" s="29" customFormat="1" ht="17.25">
      <c r="B6" s="92" t="s">
        <v>58</v>
      </c>
      <c r="C6" s="92"/>
      <c r="D6" s="92"/>
      <c r="E6" s="92"/>
      <c r="F6" s="93"/>
      <c r="G6" s="92"/>
      <c r="H6" s="92"/>
      <c r="I6" s="92"/>
      <c r="J6" s="92"/>
      <c r="K6" s="92"/>
      <c r="L6" s="92"/>
      <c r="M6" s="92"/>
    </row>
    <row r="7" spans="1:14" s="29" customFormat="1" ht="5.25" customHeight="1" thickBot="1">
      <c r="F7" s="39"/>
    </row>
    <row r="8" spans="1:14" s="29" customFormat="1" ht="14.25" thickBot="1">
      <c r="C8" s="40" t="str">
        <f>"・事業中に実際に行われる実証や補助による導入量 ["&amp;調査票!D10&amp;"]"</f>
        <v>・事業中に実際に行われる実証や補助による導入量 [単位]</v>
      </c>
      <c r="D8" s="40"/>
      <c r="E8" s="40"/>
      <c r="F8" s="40"/>
      <c r="G8" s="40"/>
      <c r="H8" s="40"/>
      <c r="J8" s="98"/>
      <c r="K8" s="29" t="str">
        <f>" ["&amp;調査票!D10&amp;"]"</f>
        <v xml:space="preserve"> [単位]</v>
      </c>
    </row>
    <row r="9" spans="1:14" s="29" customFormat="1" ht="5.25" customHeight="1">
      <c r="F9" s="39"/>
      <c r="I9" s="144"/>
    </row>
    <row r="10" spans="1:14" s="29" customFormat="1" ht="14.25" customHeight="1">
      <c r="C10" s="148" t="s">
        <v>110</v>
      </c>
      <c r="D10" s="147"/>
      <c r="E10" s="147"/>
      <c r="F10" s="147"/>
      <c r="G10" s="147"/>
      <c r="H10" s="42"/>
      <c r="I10" s="144"/>
    </row>
    <row r="11" spans="1:14" s="29" customFormat="1" ht="14.25" customHeight="1" thickBot="1">
      <c r="C11" s="148" t="s">
        <v>111</v>
      </c>
      <c r="D11" s="148"/>
      <c r="E11" s="148"/>
      <c r="F11" s="148"/>
      <c r="G11" s="148"/>
      <c r="H11" s="148"/>
      <c r="I11" s="144"/>
    </row>
    <row r="12" spans="1:14" s="29" customFormat="1" ht="14.25" customHeight="1" thickBot="1">
      <c r="C12" s="148" t="s">
        <v>107</v>
      </c>
      <c r="D12" s="148"/>
      <c r="E12" s="148"/>
      <c r="F12" s="148"/>
      <c r="G12" s="148"/>
      <c r="H12" s="40"/>
      <c r="I12" s="39"/>
      <c r="J12" s="98">
        <v>1</v>
      </c>
      <c r="K12" s="29" t="s">
        <v>105</v>
      </c>
    </row>
    <row r="13" spans="1:14" s="29" customFormat="1" ht="5.25" customHeight="1">
      <c r="F13" s="39"/>
      <c r="I13" s="144"/>
    </row>
    <row r="14" spans="1:14" s="29" customFormat="1">
      <c r="C14" s="60" t="s">
        <v>104</v>
      </c>
    </row>
    <row r="15" spans="1:14" s="29" customFormat="1" ht="5.25" customHeight="1" thickBot="1"/>
    <row r="16" spans="1:14" s="29" customFormat="1">
      <c r="C16" s="316" t="s">
        <v>30</v>
      </c>
      <c r="D16" s="317"/>
      <c r="E16" s="317"/>
      <c r="F16" s="317"/>
      <c r="G16" s="317"/>
      <c r="H16" s="317"/>
      <c r="I16" s="317"/>
      <c r="J16" s="317"/>
      <c r="K16" s="317"/>
      <c r="L16" s="318"/>
    </row>
    <row r="17" spans="1:14" s="29" customFormat="1">
      <c r="C17" s="319"/>
      <c r="D17" s="320"/>
      <c r="E17" s="320"/>
      <c r="F17" s="320"/>
      <c r="G17" s="320"/>
      <c r="H17" s="320"/>
      <c r="I17" s="320"/>
      <c r="J17" s="320"/>
      <c r="K17" s="320"/>
      <c r="L17" s="321"/>
    </row>
    <row r="18" spans="1:14" s="29" customFormat="1" ht="13.5" customHeight="1" thickBot="1">
      <c r="C18" s="322"/>
      <c r="D18" s="323"/>
      <c r="E18" s="323"/>
      <c r="F18" s="323"/>
      <c r="G18" s="323"/>
      <c r="H18" s="323"/>
      <c r="I18" s="323"/>
      <c r="J18" s="323"/>
      <c r="K18" s="323"/>
      <c r="L18" s="324"/>
    </row>
    <row r="19" spans="1:14" s="29" customFormat="1" ht="5.25" customHeight="1" thickBot="1">
      <c r="F19" s="39"/>
      <c r="I19" s="144"/>
    </row>
    <row r="20" spans="1:14" s="29" customFormat="1" ht="14.25" customHeight="1" thickBot="1">
      <c r="C20" s="327" t="s">
        <v>106</v>
      </c>
      <c r="D20" s="328"/>
      <c r="E20" s="328"/>
      <c r="F20" s="149">
        <f>J8/J12</f>
        <v>0</v>
      </c>
      <c r="G20" s="29" t="str">
        <f>" ["&amp;調査票!D10&amp;"]"</f>
        <v xml:space="preserve"> [単位]</v>
      </c>
    </row>
    <row r="21" spans="1:14" s="29" customFormat="1" ht="14.25" customHeight="1">
      <c r="F21" s="39"/>
      <c r="I21" s="144"/>
    </row>
    <row r="22" spans="1:14" s="29" customFormat="1" ht="17.25">
      <c r="B22" s="92" t="s">
        <v>57</v>
      </c>
      <c r="C22" s="92"/>
      <c r="D22" s="92"/>
      <c r="E22" s="92"/>
      <c r="F22" s="92"/>
      <c r="G22" s="92"/>
      <c r="H22" s="92"/>
      <c r="I22" s="92"/>
      <c r="J22" s="92"/>
      <c r="K22" s="92"/>
      <c r="L22" s="92"/>
      <c r="M22" s="92"/>
    </row>
    <row r="23" spans="1:14" s="29" customFormat="1" ht="5.25" customHeight="1"/>
    <row r="24" spans="1:14" ht="14.25">
      <c r="A24" s="29"/>
      <c r="B24" s="10" t="s">
        <v>81</v>
      </c>
      <c r="C24" s="2"/>
      <c r="D24" s="2"/>
      <c r="E24" s="2"/>
      <c r="F24" s="2"/>
      <c r="G24" s="2"/>
      <c r="H24" s="2"/>
      <c r="I24" s="2"/>
      <c r="J24" s="2"/>
      <c r="K24" s="2"/>
      <c r="L24" s="2"/>
      <c r="M24" s="2"/>
      <c r="N24" s="29"/>
    </row>
    <row r="25" spans="1:14" hidden="1">
      <c r="A25" s="29"/>
      <c r="C25" s="29" t="s">
        <v>17</v>
      </c>
      <c r="N25" s="29"/>
    </row>
    <row r="26" spans="1:14" ht="5.25" customHeight="1">
      <c r="A26" s="29"/>
      <c r="C26" s="38"/>
      <c r="M26" s="39"/>
      <c r="N26" s="29"/>
    </row>
    <row r="27" spans="1:14">
      <c r="A27" s="29"/>
      <c r="C27" s="60" t="s">
        <v>85</v>
      </c>
      <c r="I27" s="40"/>
      <c r="J27" s="40"/>
      <c r="K27" s="39"/>
      <c r="N27" s="29"/>
    </row>
    <row r="28" spans="1:14" ht="5.25" customHeight="1">
      <c r="A28" s="29"/>
      <c r="C28" s="38"/>
      <c r="M28" s="39"/>
      <c r="N28" s="29"/>
    </row>
    <row r="29" spans="1:14" ht="14.25" customHeight="1" thickBot="1">
      <c r="A29" s="29"/>
      <c r="C29" s="34" t="s">
        <v>18</v>
      </c>
      <c r="D29" s="7">
        <v>2020</v>
      </c>
      <c r="E29" s="7">
        <v>2030</v>
      </c>
      <c r="N29" s="29"/>
    </row>
    <row r="30" spans="1:14" ht="15" thickTop="1" thickBot="1">
      <c r="A30" s="29"/>
      <c r="C30" s="78" t="str">
        <f>"ストック数 ["&amp;調査票!D10&amp;"]"</f>
        <v>ストック数 [単位]</v>
      </c>
      <c r="D30" s="120"/>
      <c r="E30" s="121">
        <f>D30</f>
        <v>0</v>
      </c>
      <c r="N30" s="29"/>
    </row>
    <row r="31" spans="1:14" ht="5.25" customHeight="1">
      <c r="A31" s="29"/>
      <c r="N31" s="29"/>
    </row>
    <row r="32" spans="1:14">
      <c r="A32" s="29"/>
      <c r="C32" s="60" t="s">
        <v>209</v>
      </c>
      <c r="L32" s="39"/>
      <c r="N32" s="29"/>
    </row>
    <row r="33" spans="1:14" ht="5.25" customHeight="1">
      <c r="A33" s="29"/>
      <c r="N33" s="29"/>
    </row>
    <row r="34" spans="1:14" ht="14.25" customHeight="1" thickBot="1">
      <c r="A34" s="29"/>
      <c r="C34" s="30" t="s">
        <v>18</v>
      </c>
      <c r="D34" s="36">
        <v>2020</v>
      </c>
      <c r="E34" s="36">
        <v>2030</v>
      </c>
      <c r="N34" s="29"/>
    </row>
    <row r="35" spans="1:14" ht="15" thickTop="1" thickBot="1">
      <c r="A35" s="29"/>
      <c r="C35" s="80" t="s">
        <v>45</v>
      </c>
      <c r="D35" s="81"/>
      <c r="E35" s="82"/>
      <c r="N35" s="29"/>
    </row>
    <row r="36" spans="1:14" ht="5.25" customHeight="1">
      <c r="A36" s="29"/>
      <c r="C36" s="42"/>
      <c r="D36" s="41"/>
      <c r="E36" s="41"/>
      <c r="F36" s="41"/>
      <c r="G36" s="41"/>
      <c r="H36" s="41"/>
      <c r="I36" s="41"/>
      <c r="J36" s="41"/>
      <c r="K36" s="41"/>
      <c r="L36" s="41"/>
      <c r="M36" s="41"/>
      <c r="N36" s="41"/>
    </row>
    <row r="37" spans="1:14">
      <c r="A37" s="29"/>
      <c r="C37" s="60" t="s">
        <v>86</v>
      </c>
      <c r="N37" s="29"/>
    </row>
    <row r="38" spans="1:14" ht="5.25" customHeight="1" thickBot="1">
      <c r="A38" s="29"/>
      <c r="N38" s="29"/>
    </row>
    <row r="39" spans="1:14" ht="13.5" customHeight="1">
      <c r="A39" s="29"/>
      <c r="C39" s="316" t="s">
        <v>30</v>
      </c>
      <c r="D39" s="317"/>
      <c r="E39" s="317"/>
      <c r="F39" s="317"/>
      <c r="G39" s="317"/>
      <c r="H39" s="317"/>
      <c r="I39" s="317"/>
      <c r="J39" s="317"/>
      <c r="K39" s="317"/>
      <c r="L39" s="318"/>
      <c r="N39" s="29"/>
    </row>
    <row r="40" spans="1:14" hidden="1">
      <c r="A40" s="29"/>
      <c r="C40" s="319"/>
      <c r="D40" s="320"/>
      <c r="E40" s="320"/>
      <c r="F40" s="320"/>
      <c r="G40" s="320"/>
      <c r="H40" s="320"/>
      <c r="I40" s="320"/>
      <c r="J40" s="320"/>
      <c r="K40" s="320"/>
      <c r="L40" s="321"/>
      <c r="N40" s="29"/>
    </row>
    <row r="41" spans="1:14" ht="14.25" thickBot="1">
      <c r="A41" s="29"/>
      <c r="C41" s="322"/>
      <c r="D41" s="323"/>
      <c r="E41" s="323"/>
      <c r="F41" s="323"/>
      <c r="G41" s="323"/>
      <c r="H41" s="323"/>
      <c r="I41" s="323"/>
      <c r="J41" s="323"/>
      <c r="K41" s="323"/>
      <c r="L41" s="324"/>
      <c r="N41" s="29"/>
    </row>
    <row r="42" spans="1:14" ht="5.25" customHeight="1">
      <c r="A42" s="29"/>
      <c r="N42" s="29"/>
    </row>
    <row r="43" spans="1:14" ht="14.25" customHeight="1" thickBot="1">
      <c r="A43" s="29"/>
      <c r="C43" s="31" t="s">
        <v>18</v>
      </c>
      <c r="D43" s="18">
        <v>2020</v>
      </c>
      <c r="E43" s="18">
        <v>2030</v>
      </c>
      <c r="N43" s="29"/>
    </row>
    <row r="44" spans="1:14" ht="15" thickTop="1" thickBot="1">
      <c r="A44" s="29"/>
      <c r="C44" s="21" t="str">
        <f>"累積導入数 ["&amp;調査票!D10&amp;"]"</f>
        <v>累積導入数 [単位]</v>
      </c>
      <c r="D44" s="32">
        <f>D30*D35</f>
        <v>0</v>
      </c>
      <c r="E44" s="33">
        <f>E30*E35</f>
        <v>0</v>
      </c>
      <c r="N44" s="29"/>
    </row>
    <row r="45" spans="1:14" s="29" customFormat="1" ht="5.25" customHeight="1">
      <c r="C45" s="42"/>
      <c r="D45" s="157"/>
      <c r="E45" s="157"/>
    </row>
    <row r="46" spans="1:14" s="29" customFormat="1" ht="14.25">
      <c r="B46" s="299" t="s">
        <v>114</v>
      </c>
      <c r="C46" s="299"/>
      <c r="D46" s="299"/>
      <c r="E46" s="299"/>
      <c r="F46" s="299"/>
      <c r="G46" s="299"/>
      <c r="H46" s="299"/>
      <c r="I46" s="299"/>
      <c r="J46" s="299"/>
      <c r="K46" s="299"/>
      <c r="L46" s="299"/>
      <c r="M46" s="299"/>
    </row>
    <row r="47" spans="1:14">
      <c r="A47" s="29"/>
      <c r="C47" s="42"/>
      <c r="D47" s="41"/>
      <c r="E47" s="41"/>
      <c r="F47" s="41"/>
      <c r="G47" s="41"/>
      <c r="H47" s="41"/>
      <c r="I47" s="41"/>
      <c r="J47" s="41"/>
      <c r="K47" s="41"/>
      <c r="L47" s="41"/>
      <c r="M47" s="41"/>
      <c r="N47" s="41"/>
    </row>
    <row r="48" spans="1:14" ht="14.25">
      <c r="A48" s="29"/>
      <c r="B48" s="10" t="s">
        <v>82</v>
      </c>
      <c r="C48" s="2"/>
      <c r="D48" s="2"/>
      <c r="E48" s="2"/>
      <c r="F48" s="2"/>
      <c r="G48" s="2"/>
      <c r="H48" s="2"/>
      <c r="I48" s="2"/>
      <c r="J48" s="2"/>
      <c r="K48" s="2"/>
      <c r="L48" s="2"/>
      <c r="M48" s="2"/>
      <c r="N48" s="29"/>
    </row>
    <row r="49" spans="1:14" ht="15" hidden="1" customHeight="1">
      <c r="A49" s="29"/>
      <c r="C49" s="29" t="s">
        <v>67</v>
      </c>
      <c r="N49" s="29"/>
    </row>
    <row r="50" spans="1:14" ht="5.25" customHeight="1">
      <c r="A50" s="29"/>
      <c r="N50" s="29"/>
    </row>
    <row r="51" spans="1:14" ht="14.1" customHeight="1">
      <c r="A51" s="29"/>
      <c r="C51" s="60" t="s">
        <v>84</v>
      </c>
      <c r="I51" s="40"/>
      <c r="J51" s="40"/>
      <c r="N51" s="29"/>
    </row>
    <row r="52" spans="1:14" ht="5.25" customHeight="1">
      <c r="A52" s="29"/>
      <c r="I52" s="43"/>
      <c r="J52" s="43"/>
      <c r="N52" s="29"/>
    </row>
    <row r="53" spans="1:14" ht="14.25" customHeight="1" thickBot="1">
      <c r="A53" s="29"/>
      <c r="C53" s="300" t="s">
        <v>18</v>
      </c>
      <c r="D53" s="301"/>
      <c r="E53" s="301"/>
      <c r="F53" s="302"/>
      <c r="G53" s="7">
        <v>2016</v>
      </c>
      <c r="H53" s="35">
        <v>2017</v>
      </c>
      <c r="I53" s="35">
        <v>2018</v>
      </c>
      <c r="J53" s="35">
        <v>2019</v>
      </c>
      <c r="K53" s="7">
        <v>2020</v>
      </c>
      <c r="L53" s="35" t="s">
        <v>46</v>
      </c>
      <c r="M53" s="7">
        <v>2030</v>
      </c>
      <c r="N53" s="29"/>
    </row>
    <row r="54" spans="1:14" ht="15" thickTop="1" thickBot="1">
      <c r="A54" s="29"/>
      <c r="C54" s="303" t="str">
        <f>"フロー数 ["&amp;調査票!D10&amp;"/年]"</f>
        <v>フロー数 [単位/年]</v>
      </c>
      <c r="D54" s="304"/>
      <c r="E54" s="304"/>
      <c r="F54" s="305"/>
      <c r="G54" s="291"/>
      <c r="H54" s="290">
        <f>G54+(K54-G54)/4*1</f>
        <v>0</v>
      </c>
      <c r="I54" s="127">
        <f>G54+(K54-G54)/4*2</f>
        <v>0</v>
      </c>
      <c r="J54" s="128">
        <f>G54+(K54-G54)/4*3</f>
        <v>0</v>
      </c>
      <c r="K54" s="79">
        <f>G54</f>
        <v>0</v>
      </c>
      <c r="L54" s="99" t="s">
        <v>41</v>
      </c>
      <c r="M54" s="129">
        <f>K54</f>
        <v>0</v>
      </c>
      <c r="N54" s="29"/>
    </row>
    <row r="55" spans="1:14" s="29" customFormat="1" ht="5.25" customHeight="1">
      <c r="L55" s="39"/>
    </row>
    <row r="56" spans="1:14" s="29" customFormat="1" ht="14.1" customHeight="1">
      <c r="C56" s="60" t="s">
        <v>210</v>
      </c>
      <c r="L56" s="39"/>
      <c r="M56" s="39"/>
    </row>
    <row r="57" spans="1:14" s="29" customFormat="1" ht="5.25" customHeight="1"/>
    <row r="58" spans="1:14" ht="14.25" customHeight="1" thickBot="1">
      <c r="A58" s="29"/>
      <c r="C58" s="306" t="s">
        <v>18</v>
      </c>
      <c r="D58" s="307"/>
      <c r="E58" s="307"/>
      <c r="F58" s="308"/>
      <c r="G58" s="36">
        <v>2016</v>
      </c>
      <c r="H58" s="6">
        <v>2017</v>
      </c>
      <c r="I58" s="6">
        <v>2018</v>
      </c>
      <c r="J58" s="6">
        <v>2019</v>
      </c>
      <c r="K58" s="36">
        <v>2020</v>
      </c>
      <c r="L58" s="6" t="s">
        <v>46</v>
      </c>
      <c r="M58" s="36">
        <v>2030</v>
      </c>
      <c r="N58" s="29"/>
    </row>
    <row r="59" spans="1:14" ht="15" thickTop="1" thickBot="1">
      <c r="A59" s="29"/>
      <c r="C59" s="309" t="s">
        <v>44</v>
      </c>
      <c r="D59" s="310"/>
      <c r="E59" s="310"/>
      <c r="F59" s="311"/>
      <c r="G59" s="292">
        <v>0</v>
      </c>
      <c r="H59" s="170">
        <f>G59+(K59-G59)/4*1</f>
        <v>0</v>
      </c>
      <c r="I59" s="122">
        <f>G59+(K59-G59)/4*2</f>
        <v>0</v>
      </c>
      <c r="J59" s="123">
        <f>G59+(K59-G59)/4*3</f>
        <v>0</v>
      </c>
      <c r="K59" s="84">
        <f>G59</f>
        <v>0</v>
      </c>
      <c r="L59" s="83" t="s">
        <v>41</v>
      </c>
      <c r="M59" s="84">
        <v>0.1</v>
      </c>
      <c r="N59" s="29"/>
    </row>
    <row r="60" spans="1:14" s="54" customFormat="1" ht="5.25" customHeight="1">
      <c r="D60" s="54">
        <f>D54*D59</f>
        <v>0</v>
      </c>
      <c r="E60" s="54">
        <f t="shared" ref="E60:K60" si="0">E54*E59</f>
        <v>0</v>
      </c>
      <c r="F60" s="54">
        <f>F54*F59</f>
        <v>0</v>
      </c>
      <c r="G60" s="54">
        <f t="shared" si="0"/>
        <v>0</v>
      </c>
      <c r="H60" s="54">
        <f t="shared" si="0"/>
        <v>0</v>
      </c>
      <c r="I60" s="54">
        <f t="shared" si="0"/>
        <v>0</v>
      </c>
      <c r="J60" s="54">
        <f t="shared" si="0"/>
        <v>0</v>
      </c>
      <c r="K60" s="54">
        <f t="shared" si="0"/>
        <v>0</v>
      </c>
      <c r="M60" s="54">
        <f>M54*M59</f>
        <v>0</v>
      </c>
    </row>
    <row r="61" spans="1:14" s="29" customFormat="1" ht="14.1" customHeight="1">
      <c r="C61" s="60" t="s">
        <v>108</v>
      </c>
    </row>
    <row r="62" spans="1:14" s="29" customFormat="1" ht="5.25" customHeight="1" thickBot="1"/>
    <row r="63" spans="1:14" ht="15" customHeight="1">
      <c r="A63" s="29"/>
      <c r="C63" s="316" t="s">
        <v>31</v>
      </c>
      <c r="D63" s="317"/>
      <c r="E63" s="317"/>
      <c r="F63" s="317"/>
      <c r="G63" s="317"/>
      <c r="H63" s="317"/>
      <c r="I63" s="317"/>
      <c r="J63" s="317"/>
      <c r="K63" s="317"/>
      <c r="L63" s="318"/>
      <c r="N63" s="29"/>
    </row>
    <row r="64" spans="1:14" ht="15" hidden="1" customHeight="1">
      <c r="A64" s="29"/>
      <c r="C64" s="319"/>
      <c r="D64" s="320"/>
      <c r="E64" s="320"/>
      <c r="F64" s="320"/>
      <c r="G64" s="320"/>
      <c r="H64" s="320"/>
      <c r="I64" s="320"/>
      <c r="J64" s="320"/>
      <c r="K64" s="320"/>
      <c r="L64" s="321"/>
      <c r="N64" s="29"/>
    </row>
    <row r="65" spans="1:56" ht="15" customHeight="1" thickBot="1">
      <c r="A65" s="29"/>
      <c r="C65" s="322"/>
      <c r="D65" s="323"/>
      <c r="E65" s="323"/>
      <c r="F65" s="323"/>
      <c r="G65" s="323"/>
      <c r="H65" s="323"/>
      <c r="I65" s="323"/>
      <c r="J65" s="323"/>
      <c r="K65" s="323"/>
      <c r="L65" s="324"/>
      <c r="N65" s="29"/>
      <c r="Q65" s="137">
        <v>2030</v>
      </c>
      <c r="AK65" s="9">
        <v>2020</v>
      </c>
    </row>
    <row r="66" spans="1:56" s="55" customFormat="1" ht="5.25" customHeight="1">
      <c r="A66" s="54"/>
      <c r="B66" s="54"/>
      <c r="C66" s="54"/>
      <c r="D66" s="52">
        <f t="shared" ref="D66:M66" si="1">$K$60+($M$60-$K$60)/$M$78*D78</f>
        <v>0</v>
      </c>
      <c r="E66" s="52">
        <f t="shared" si="1"/>
        <v>0</v>
      </c>
      <c r="F66" s="52">
        <f t="shared" si="1"/>
        <v>0</v>
      </c>
      <c r="G66" s="52">
        <f t="shared" si="1"/>
        <v>0</v>
      </c>
      <c r="H66" s="52">
        <f t="shared" si="1"/>
        <v>0</v>
      </c>
      <c r="I66" s="52">
        <f t="shared" si="1"/>
        <v>0</v>
      </c>
      <c r="J66" s="52">
        <f t="shared" si="1"/>
        <v>0</v>
      </c>
      <c r="K66" s="52">
        <f t="shared" si="1"/>
        <v>0</v>
      </c>
      <c r="L66" s="52">
        <f t="shared" si="1"/>
        <v>0</v>
      </c>
      <c r="M66" s="52">
        <f t="shared" si="1"/>
        <v>0</v>
      </c>
      <c r="N66" s="54"/>
    </row>
    <row r="67" spans="1:56" ht="14.25" customHeight="1" thickBot="1">
      <c r="A67" s="29"/>
      <c r="C67" s="8" t="s">
        <v>18</v>
      </c>
      <c r="D67" s="18">
        <v>2020</v>
      </c>
      <c r="E67" s="18">
        <v>2030</v>
      </c>
      <c r="F67" s="45"/>
      <c r="G67" s="46"/>
      <c r="N67" s="29"/>
      <c r="Q67" s="138">
        <v>20</v>
      </c>
      <c r="R67" s="138">
        <v>19</v>
      </c>
      <c r="S67" s="138">
        <v>18</v>
      </c>
      <c r="T67" s="138">
        <v>17</v>
      </c>
      <c r="U67" s="138">
        <v>16</v>
      </c>
      <c r="V67" s="138">
        <v>15</v>
      </c>
      <c r="W67" s="138">
        <v>14</v>
      </c>
      <c r="X67" s="138">
        <v>13</v>
      </c>
      <c r="Y67" s="138">
        <v>12</v>
      </c>
      <c r="Z67" s="138">
        <v>11</v>
      </c>
      <c r="AA67" s="138">
        <v>10</v>
      </c>
      <c r="AB67" s="138">
        <v>9</v>
      </c>
      <c r="AC67" s="138">
        <v>8</v>
      </c>
      <c r="AD67" s="138">
        <v>7</v>
      </c>
      <c r="AE67" s="138">
        <v>6</v>
      </c>
      <c r="AF67" s="138">
        <v>5</v>
      </c>
      <c r="AG67" s="138">
        <v>4</v>
      </c>
      <c r="AH67" s="138">
        <v>3</v>
      </c>
      <c r="AI67" s="138">
        <v>2</v>
      </c>
      <c r="AJ67" s="138">
        <v>1</v>
      </c>
      <c r="AK67" s="138">
        <v>20</v>
      </c>
      <c r="AL67" s="138">
        <v>19</v>
      </c>
      <c r="AM67" s="138">
        <v>18</v>
      </c>
      <c r="AN67" s="138">
        <v>17</v>
      </c>
      <c r="AO67" s="138">
        <v>16</v>
      </c>
      <c r="AP67" s="138">
        <v>15</v>
      </c>
      <c r="AQ67" s="138">
        <v>14</v>
      </c>
      <c r="AR67" s="138">
        <v>13</v>
      </c>
      <c r="AS67" s="138">
        <v>12</v>
      </c>
      <c r="AT67" s="138">
        <v>11</v>
      </c>
      <c r="AU67" s="138">
        <v>10</v>
      </c>
      <c r="AV67" s="138">
        <v>9</v>
      </c>
      <c r="AW67" s="138">
        <v>8</v>
      </c>
      <c r="AX67" s="138">
        <v>7</v>
      </c>
      <c r="AY67" s="138">
        <v>6</v>
      </c>
      <c r="AZ67" s="138">
        <v>5</v>
      </c>
      <c r="BA67" s="138">
        <v>4</v>
      </c>
      <c r="BB67" s="138">
        <v>3</v>
      </c>
      <c r="BC67" s="138">
        <v>2</v>
      </c>
      <c r="BD67" s="138">
        <v>1</v>
      </c>
    </row>
    <row r="68" spans="1:56" ht="15" thickTop="1" thickBot="1">
      <c r="A68" s="29"/>
      <c r="C68" s="49" t="str">
        <f>"累積導入量 ["&amp;調査票!D10&amp;"]"</f>
        <v>累積導入量 [単位]</v>
      </c>
      <c r="D68" s="32">
        <f>IF(OR(調査票!$E$14="バイオエタノール",調査票!$E$14="バイオディーゼル",DBCS(調査票!$D$10)="ｋＷｈ"),K60,IF(ISERROR(HLOOKUP(調査票!$E$13,導入量!AK67:BD68,2,FALSE)=TRUE),0,HLOOKUP(調査票!$E$13,導入量!AK67:BD68,2,FALSE)))</f>
        <v>0</v>
      </c>
      <c r="E68" s="33">
        <f>IF(OR(調査票!$E$14="バイオエタノール",調査票!$E$14="バイオディーゼル",DBCS(調査票!$D$10)="ｋＷｈ"),M60,IF(ISERROR(HLOOKUP(調査票!$E$13,導入量!Q67:AJ68,2,FALSE)=TRUE),0,HLOOKUP(調査票!$E$13,導入量!Q67:AJ68,2,FALSE)))</f>
        <v>0</v>
      </c>
      <c r="F68" s="193" t="s">
        <v>143</v>
      </c>
      <c r="G68" s="46"/>
      <c r="N68" s="29"/>
      <c r="Q68" s="139">
        <f>SUM(D60:K60,D66:M66)</f>
        <v>0</v>
      </c>
      <c r="R68" s="139">
        <f>SUM(D60:K60,D66:M66)</f>
        <v>0</v>
      </c>
      <c r="S68" s="139">
        <f>SUM(D60:K60,D66:M66)</f>
        <v>0</v>
      </c>
      <c r="T68" s="140">
        <f>SUM(E60:K60,D66:M66)</f>
        <v>0</v>
      </c>
      <c r="U68" s="140">
        <f>SUM(F60:K60,D66:M66)</f>
        <v>0</v>
      </c>
      <c r="V68" s="140">
        <f>SUM(G60:K60,D66:M66)</f>
        <v>0</v>
      </c>
      <c r="W68" s="140">
        <f>SUM(H60:K60,D66:M66)</f>
        <v>0</v>
      </c>
      <c r="X68" s="140">
        <f>SUM(I60:K60,D66:M66)</f>
        <v>0</v>
      </c>
      <c r="Y68" s="140">
        <f>SUM(J60:K60,D66:M66)</f>
        <v>0</v>
      </c>
      <c r="Z68" s="140">
        <f>SUM(K60,D66:M66)</f>
        <v>0</v>
      </c>
      <c r="AA68" s="140">
        <f>SUM(D66:M66)</f>
        <v>0</v>
      </c>
      <c r="AB68" s="140">
        <f>SUM(E66:M66)</f>
        <v>0</v>
      </c>
      <c r="AC68" s="140">
        <f>SUM(F66:M66)</f>
        <v>0</v>
      </c>
      <c r="AD68" s="140">
        <f>SUM(G66:M66)</f>
        <v>0</v>
      </c>
      <c r="AE68" s="140">
        <f>SUM(H66:M66)</f>
        <v>0</v>
      </c>
      <c r="AF68" s="140">
        <f>SUM(I66:M66)</f>
        <v>0</v>
      </c>
      <c r="AG68" s="140">
        <f>SUM(J66:M66)</f>
        <v>0</v>
      </c>
      <c r="AH68" s="140">
        <f>SUM(K66:M66)</f>
        <v>0</v>
      </c>
      <c r="AI68" s="140">
        <f>SUM(L66:M66)</f>
        <v>0</v>
      </c>
      <c r="AJ68" s="141">
        <f>M66</f>
        <v>0</v>
      </c>
      <c r="AK68" s="142">
        <f>SUM(D60:K60)</f>
        <v>0</v>
      </c>
      <c r="AL68" s="142">
        <f>SUM(D60:K60)</f>
        <v>0</v>
      </c>
      <c r="AM68" s="142">
        <f>SUM(D60:K60)</f>
        <v>0</v>
      </c>
      <c r="AN68" s="142">
        <f>SUM(D60:K60)</f>
        <v>0</v>
      </c>
      <c r="AO68" s="142">
        <f>SUM(D60:K60)</f>
        <v>0</v>
      </c>
      <c r="AP68" s="142">
        <f>SUM(D60:K60)</f>
        <v>0</v>
      </c>
      <c r="AQ68" s="142">
        <f>SUM(D60:K60)</f>
        <v>0</v>
      </c>
      <c r="AR68" s="142">
        <f>SUM(D60:K60)</f>
        <v>0</v>
      </c>
      <c r="AS68" s="142">
        <f>SUM(D60:K60)</f>
        <v>0</v>
      </c>
      <c r="AT68" s="142">
        <f>SUM(D60:K60)</f>
        <v>0</v>
      </c>
      <c r="AU68" s="142">
        <f>SUM(D60:K60)</f>
        <v>0</v>
      </c>
      <c r="AV68" s="142">
        <f>SUM(D60:K60)</f>
        <v>0</v>
      </c>
      <c r="AW68" s="143">
        <f>SUM(D60:K60)</f>
        <v>0</v>
      </c>
      <c r="AX68" s="140">
        <f>SUM(E60:K60)</f>
        <v>0</v>
      </c>
      <c r="AY68" s="143">
        <f>SUM(F60:K60)</f>
        <v>0</v>
      </c>
      <c r="AZ68" s="143">
        <f>SUM(G60:K60)</f>
        <v>0</v>
      </c>
      <c r="BA68" s="143">
        <f>SUM(H60:K60)</f>
        <v>0</v>
      </c>
      <c r="BB68" s="143">
        <f>SUM(I60:K60)</f>
        <v>0</v>
      </c>
      <c r="BC68" s="143">
        <f>SUM(J60:K60)</f>
        <v>0</v>
      </c>
      <c r="BD68" s="142">
        <f>K60</f>
        <v>0</v>
      </c>
    </row>
    <row r="69" spans="1:56" s="29" customFormat="1" ht="5.25" customHeight="1">
      <c r="C69" s="156"/>
      <c r="D69" s="157"/>
      <c r="E69" s="157"/>
      <c r="F69" s="45"/>
      <c r="G69" s="46"/>
      <c r="Q69" s="160"/>
      <c r="R69" s="160"/>
      <c r="S69" s="160"/>
      <c r="T69" s="161"/>
      <c r="U69" s="161"/>
      <c r="V69" s="161"/>
      <c r="W69" s="161"/>
      <c r="X69" s="161"/>
      <c r="Y69" s="161"/>
      <c r="Z69" s="161"/>
      <c r="AA69" s="161"/>
      <c r="AB69" s="161"/>
      <c r="AC69" s="161"/>
      <c r="AD69" s="161"/>
      <c r="AE69" s="161"/>
      <c r="AF69" s="161"/>
      <c r="AG69" s="161"/>
      <c r="AH69" s="161"/>
      <c r="AI69" s="161"/>
      <c r="AJ69" s="162"/>
      <c r="AK69" s="163"/>
      <c r="AL69" s="163"/>
      <c r="AM69" s="163"/>
      <c r="AN69" s="163"/>
      <c r="AO69" s="163"/>
      <c r="AP69" s="163"/>
      <c r="AQ69" s="163"/>
      <c r="AR69" s="163"/>
      <c r="AS69" s="163"/>
      <c r="AT69" s="163"/>
      <c r="AU69" s="163"/>
      <c r="AV69" s="163"/>
      <c r="AW69" s="164"/>
      <c r="AX69" s="161"/>
      <c r="AY69" s="164"/>
      <c r="AZ69" s="164"/>
      <c r="BA69" s="164"/>
      <c r="BB69" s="164"/>
      <c r="BC69" s="164"/>
      <c r="BD69" s="163"/>
    </row>
    <row r="70" spans="1:56" s="29" customFormat="1" ht="14.25">
      <c r="B70" s="299" t="s">
        <v>114</v>
      </c>
      <c r="C70" s="299"/>
      <c r="D70" s="299"/>
      <c r="E70" s="299"/>
      <c r="F70" s="299"/>
      <c r="G70" s="299"/>
      <c r="H70" s="299"/>
      <c r="I70" s="299"/>
      <c r="J70" s="299"/>
      <c r="K70" s="299"/>
      <c r="L70" s="299"/>
      <c r="M70" s="299"/>
      <c r="Q70" s="160"/>
      <c r="R70" s="160"/>
      <c r="S70" s="160"/>
      <c r="T70" s="161"/>
      <c r="U70" s="161"/>
      <c r="V70" s="161"/>
      <c r="W70" s="161"/>
      <c r="X70" s="161"/>
      <c r="Y70" s="161"/>
      <c r="Z70" s="161"/>
      <c r="AA70" s="161"/>
      <c r="AB70" s="161"/>
      <c r="AC70" s="161"/>
      <c r="AD70" s="161"/>
      <c r="AE70" s="161"/>
      <c r="AF70" s="161"/>
      <c r="AG70" s="161"/>
      <c r="AH70" s="161"/>
      <c r="AI70" s="161"/>
      <c r="AJ70" s="162"/>
      <c r="AK70" s="163"/>
      <c r="AL70" s="163"/>
      <c r="AM70" s="163"/>
      <c r="AN70" s="163"/>
      <c r="AO70" s="163"/>
      <c r="AP70" s="163"/>
      <c r="AQ70" s="163"/>
      <c r="AR70" s="163"/>
      <c r="AS70" s="163"/>
      <c r="AT70" s="163"/>
      <c r="AU70" s="163"/>
      <c r="AV70" s="163"/>
      <c r="AW70" s="164"/>
      <c r="AX70" s="161"/>
      <c r="AY70" s="164"/>
      <c r="AZ70" s="164"/>
      <c r="BA70" s="164"/>
      <c r="BB70" s="164"/>
      <c r="BC70" s="164"/>
      <c r="BD70" s="163"/>
    </row>
    <row r="71" spans="1:56">
      <c r="A71" s="29"/>
      <c r="N71" s="29"/>
    </row>
    <row r="72" spans="1:56" ht="14.25">
      <c r="A72" s="29"/>
      <c r="B72" s="10" t="s">
        <v>83</v>
      </c>
      <c r="C72" s="2"/>
      <c r="D72" s="2"/>
      <c r="E72" s="2"/>
      <c r="F72" s="2"/>
      <c r="G72" s="2"/>
      <c r="H72" s="2"/>
      <c r="I72" s="2"/>
      <c r="J72" s="2"/>
      <c r="K72" s="2"/>
      <c r="L72" s="2"/>
      <c r="M72" s="2"/>
      <c r="N72" s="29"/>
    </row>
    <row r="73" spans="1:56" ht="5.25" customHeight="1">
      <c r="A73" s="29"/>
      <c r="C73" s="37"/>
      <c r="N73" s="29"/>
    </row>
    <row r="74" spans="1:56" ht="27" customHeight="1">
      <c r="A74" s="29"/>
      <c r="C74" s="329" t="s">
        <v>109</v>
      </c>
      <c r="D74" s="329"/>
      <c r="E74" s="329"/>
      <c r="F74" s="329"/>
      <c r="G74" s="329"/>
      <c r="H74" s="329"/>
      <c r="I74" s="329"/>
      <c r="J74" s="329"/>
      <c r="K74" s="329"/>
      <c r="L74" s="329"/>
      <c r="M74" s="329"/>
      <c r="N74" s="29"/>
    </row>
    <row r="75" spans="1:56" ht="5.25" customHeight="1">
      <c r="A75" s="29"/>
      <c r="I75" s="43"/>
      <c r="J75" s="43"/>
      <c r="N75" s="29"/>
    </row>
    <row r="76" spans="1:56" ht="14.25" thickBot="1">
      <c r="A76" s="29"/>
      <c r="C76" s="312" t="s">
        <v>18</v>
      </c>
      <c r="D76" s="313"/>
      <c r="E76" s="313"/>
      <c r="F76" s="314"/>
      <c r="G76" s="7">
        <v>2016</v>
      </c>
      <c r="H76" s="35">
        <v>2017</v>
      </c>
      <c r="I76" s="35">
        <v>2018</v>
      </c>
      <c r="J76" s="35">
        <v>2019</v>
      </c>
      <c r="K76" s="7">
        <v>2020</v>
      </c>
      <c r="L76" s="35" t="s">
        <v>46</v>
      </c>
      <c r="M76" s="7">
        <v>2030</v>
      </c>
      <c r="N76" s="29"/>
    </row>
    <row r="77" spans="1:56" ht="15" thickTop="1" thickBot="1">
      <c r="A77" s="29"/>
      <c r="C77" s="303" t="str">
        <f>"供給量["&amp;調査票!D10&amp;"/年]"</f>
        <v>供給量[単位/年]</v>
      </c>
      <c r="D77" s="304"/>
      <c r="E77" s="304"/>
      <c r="F77" s="305"/>
      <c r="G77" s="291"/>
      <c r="H77" s="290">
        <f>G77+(K77-G77)/4*1</f>
        <v>0</v>
      </c>
      <c r="I77" s="127">
        <f>G77+(K77-G77)/4*2</f>
        <v>0</v>
      </c>
      <c r="J77" s="128">
        <f>G77+(K77-G77)/4*3</f>
        <v>0</v>
      </c>
      <c r="K77" s="100">
        <f>G77</f>
        <v>0</v>
      </c>
      <c r="L77" s="99" t="s">
        <v>41</v>
      </c>
      <c r="M77" s="100">
        <f>K77</f>
        <v>0</v>
      </c>
      <c r="N77" s="29"/>
    </row>
    <row r="78" spans="1:56" s="29" customFormat="1" ht="5.25" customHeight="1">
      <c r="C78" s="47"/>
      <c r="D78" s="50">
        <v>1</v>
      </c>
      <c r="E78" s="50">
        <v>2</v>
      </c>
      <c r="F78" s="50">
        <v>3</v>
      </c>
      <c r="G78" s="50">
        <v>4</v>
      </c>
      <c r="H78" s="50">
        <v>5</v>
      </c>
      <c r="I78" s="50">
        <v>6</v>
      </c>
      <c r="J78" s="50">
        <v>7</v>
      </c>
      <c r="K78" s="50">
        <v>8</v>
      </c>
      <c r="L78" s="50">
        <v>9</v>
      </c>
      <c r="M78" s="50">
        <v>10</v>
      </c>
    </row>
    <row r="79" spans="1:56" ht="14.1" customHeight="1">
      <c r="A79" s="29"/>
      <c r="C79" s="60" t="s">
        <v>87</v>
      </c>
      <c r="N79" s="29"/>
    </row>
    <row r="80" spans="1:56" ht="5.25" customHeight="1" thickBot="1">
      <c r="A80" s="29"/>
      <c r="N80" s="29"/>
    </row>
    <row r="81" spans="1:56">
      <c r="A81" s="29"/>
      <c r="C81" s="316" t="s">
        <v>31</v>
      </c>
      <c r="D81" s="317"/>
      <c r="E81" s="317"/>
      <c r="F81" s="317"/>
      <c r="G81" s="317"/>
      <c r="H81" s="317"/>
      <c r="I81" s="317"/>
      <c r="J81" s="317"/>
      <c r="K81" s="317"/>
      <c r="L81" s="318"/>
      <c r="N81" s="29"/>
    </row>
    <row r="82" spans="1:56" hidden="1">
      <c r="A82" s="29"/>
      <c r="C82" s="319"/>
      <c r="D82" s="320"/>
      <c r="E82" s="320"/>
      <c r="F82" s="320"/>
      <c r="G82" s="320"/>
      <c r="H82" s="320"/>
      <c r="I82" s="320"/>
      <c r="J82" s="320"/>
      <c r="K82" s="320"/>
      <c r="L82" s="321"/>
      <c r="N82" s="29"/>
    </row>
    <row r="83" spans="1:56" ht="14.25" thickBot="1">
      <c r="A83" s="29"/>
      <c r="C83" s="322"/>
      <c r="D83" s="323"/>
      <c r="E83" s="323"/>
      <c r="F83" s="323"/>
      <c r="G83" s="323"/>
      <c r="H83" s="323"/>
      <c r="I83" s="323"/>
      <c r="J83" s="323"/>
      <c r="K83" s="323"/>
      <c r="L83" s="324"/>
      <c r="N83" s="29"/>
      <c r="Q83" s="9">
        <v>2030</v>
      </c>
      <c r="AK83" s="9">
        <v>2020</v>
      </c>
    </row>
    <row r="84" spans="1:56" ht="5.25" customHeight="1">
      <c r="A84" s="29"/>
      <c r="C84" s="51"/>
      <c r="D84" s="52">
        <f t="shared" ref="D84:M84" si="2">$K$77+($M$77-$K$77)/$M$78*D78</f>
        <v>0</v>
      </c>
      <c r="E84" s="52">
        <f t="shared" si="2"/>
        <v>0</v>
      </c>
      <c r="F84" s="52">
        <f t="shared" si="2"/>
        <v>0</v>
      </c>
      <c r="G84" s="52">
        <f t="shared" si="2"/>
        <v>0</v>
      </c>
      <c r="H84" s="52">
        <f t="shared" si="2"/>
        <v>0</v>
      </c>
      <c r="I84" s="52">
        <f t="shared" si="2"/>
        <v>0</v>
      </c>
      <c r="J84" s="52">
        <f t="shared" si="2"/>
        <v>0</v>
      </c>
      <c r="K84" s="52">
        <f t="shared" si="2"/>
        <v>0</v>
      </c>
      <c r="L84" s="52">
        <f t="shared" si="2"/>
        <v>0</v>
      </c>
      <c r="M84" s="52">
        <f t="shared" si="2"/>
        <v>0</v>
      </c>
      <c r="N84" s="29"/>
    </row>
    <row r="85" spans="1:56" ht="14.25" thickBot="1">
      <c r="A85" s="29"/>
      <c r="C85" s="8" t="s">
        <v>18</v>
      </c>
      <c r="D85" s="18">
        <v>2020</v>
      </c>
      <c r="E85" s="18">
        <v>2030</v>
      </c>
      <c r="F85" s="48"/>
      <c r="G85" s="48"/>
      <c r="H85" s="48"/>
      <c r="I85" s="48"/>
      <c r="J85" s="48"/>
      <c r="K85" s="48"/>
      <c r="L85" s="48"/>
      <c r="N85" s="29"/>
      <c r="Q85" s="138">
        <v>20</v>
      </c>
      <c r="R85" s="138">
        <v>19</v>
      </c>
      <c r="S85" s="138">
        <v>18</v>
      </c>
      <c r="T85" s="138">
        <v>17</v>
      </c>
      <c r="U85" s="138">
        <v>16</v>
      </c>
      <c r="V85" s="138">
        <v>15</v>
      </c>
      <c r="W85" s="138">
        <v>14</v>
      </c>
      <c r="X85" s="138">
        <v>13</v>
      </c>
      <c r="Y85" s="138">
        <v>12</v>
      </c>
      <c r="Z85" s="138">
        <v>11</v>
      </c>
      <c r="AA85" s="138">
        <v>10</v>
      </c>
      <c r="AB85" s="138">
        <v>9</v>
      </c>
      <c r="AC85" s="138">
        <v>8</v>
      </c>
      <c r="AD85" s="138">
        <v>7</v>
      </c>
      <c r="AE85" s="138">
        <v>6</v>
      </c>
      <c r="AF85" s="138">
        <v>5</v>
      </c>
      <c r="AG85" s="138">
        <v>4</v>
      </c>
      <c r="AH85" s="138">
        <v>3</v>
      </c>
      <c r="AI85" s="138">
        <v>2</v>
      </c>
      <c r="AJ85" s="138">
        <v>1</v>
      </c>
      <c r="AK85" s="138">
        <v>20</v>
      </c>
      <c r="AL85" s="138">
        <v>19</v>
      </c>
      <c r="AM85" s="138">
        <v>18</v>
      </c>
      <c r="AN85" s="138">
        <v>17</v>
      </c>
      <c r="AO85" s="138">
        <v>16</v>
      </c>
      <c r="AP85" s="138">
        <v>15</v>
      </c>
      <c r="AQ85" s="138">
        <v>14</v>
      </c>
      <c r="AR85" s="138">
        <v>13</v>
      </c>
      <c r="AS85" s="138">
        <v>12</v>
      </c>
      <c r="AT85" s="138">
        <v>11</v>
      </c>
      <c r="AU85" s="138">
        <v>10</v>
      </c>
      <c r="AV85" s="138">
        <v>9</v>
      </c>
      <c r="AW85" s="138">
        <v>8</v>
      </c>
      <c r="AX85" s="138">
        <v>7</v>
      </c>
      <c r="AY85" s="138">
        <v>6</v>
      </c>
      <c r="AZ85" s="138">
        <v>5</v>
      </c>
      <c r="BA85" s="138">
        <v>4</v>
      </c>
      <c r="BB85" s="138">
        <v>3</v>
      </c>
      <c r="BC85" s="138">
        <v>2</v>
      </c>
      <c r="BD85" s="138">
        <v>1</v>
      </c>
    </row>
    <row r="86" spans="1:56" ht="15" thickTop="1" thickBot="1">
      <c r="A86" s="29"/>
      <c r="C86" s="124" t="str">
        <f>"累積導入量["&amp;調査票!D10&amp;"]"</f>
        <v>累積導入量[単位]</v>
      </c>
      <c r="D86" s="125">
        <f>IF(OR(調査票!$E$14="バイオエタノール",調査票!$E$14="バイオディーゼル",DBCS(調査票!$D$10)="ｋＷｈ"),K77,IF(ISERROR(HLOOKUP(調査票!$E$13,導入量!AK85:BD86,2,FALSE)=TRUE),0,HLOOKUP(調査票!$E$13,導入量!AK85:BD86,2,FALSE)))</f>
        <v>0</v>
      </c>
      <c r="E86" s="126">
        <f>IF(OR(調査票!$E$14="バイオエタノール",調査票!$E$14="バイオディーゼル",DBCS(調査票!$D$10)="ｋＷｈ"),M77,IF(ISERROR(HLOOKUP(調査票!$E$13,導入量!Q85:AJ86,2,FALSE)=TRUE),0,HLOOKUP(調査票!$E$13,導入量!Q85:AJ86,2,FALSE)))</f>
        <v>0</v>
      </c>
      <c r="F86" s="97" t="s">
        <v>68</v>
      </c>
      <c r="G86" s="48"/>
      <c r="H86" s="48"/>
      <c r="I86" s="48"/>
      <c r="J86" s="48"/>
      <c r="K86" s="48"/>
      <c r="L86" s="48"/>
      <c r="N86" s="29"/>
      <c r="Q86" s="142">
        <f>SUM(D77:K77,D84:M84)</f>
        <v>0</v>
      </c>
      <c r="R86" s="142">
        <f>SUM(D77:K77,D84:M84)</f>
        <v>0</v>
      </c>
      <c r="S86" s="142">
        <f>SUM(D77:K77,D84:M84)</f>
        <v>0</v>
      </c>
      <c r="T86" s="143">
        <f>SUM(E77:K77,D84:M84)</f>
        <v>0</v>
      </c>
      <c r="U86" s="143">
        <f>SUM(F77:K77,D84:M84)</f>
        <v>0</v>
      </c>
      <c r="V86" s="143">
        <f>SUM(G77:K77,D84:M84)</f>
        <v>0</v>
      </c>
      <c r="W86" s="143">
        <f>SUM(H77:K77,D84:M84)</f>
        <v>0</v>
      </c>
      <c r="X86" s="143">
        <f>SUM(I77:K77,D84:M84)</f>
        <v>0</v>
      </c>
      <c r="Y86" s="143">
        <f>SUM(J77:K77,D84:M84)</f>
        <v>0</v>
      </c>
      <c r="Z86" s="143">
        <f>SUM(K77,D84:M84)</f>
        <v>0</v>
      </c>
      <c r="AA86" s="140">
        <f>SUM(D84:M84)</f>
        <v>0</v>
      </c>
      <c r="AB86" s="140">
        <f>SUM(E84:M84)</f>
        <v>0</v>
      </c>
      <c r="AC86" s="140">
        <f>SUM(F84:M84)</f>
        <v>0</v>
      </c>
      <c r="AD86" s="140">
        <f>SUM(G84:M84)</f>
        <v>0</v>
      </c>
      <c r="AE86" s="140">
        <f>SUM(H84:M84)</f>
        <v>0</v>
      </c>
      <c r="AF86" s="140">
        <f>SUM(I84:M84)</f>
        <v>0</v>
      </c>
      <c r="AG86" s="140">
        <f>SUM(J84:M84)</f>
        <v>0</v>
      </c>
      <c r="AH86" s="140">
        <f>SUM(K84:M84)</f>
        <v>0</v>
      </c>
      <c r="AI86" s="140">
        <f>SUM(L84:M84)</f>
        <v>0</v>
      </c>
      <c r="AJ86" s="139">
        <f>M84</f>
        <v>0</v>
      </c>
      <c r="AK86" s="142">
        <f>SUM(D77:K77)</f>
        <v>0</v>
      </c>
      <c r="AL86" s="142">
        <f>SUM(D77:K77)</f>
        <v>0</v>
      </c>
      <c r="AM86" s="142">
        <f>SUM(D77:K77)</f>
        <v>0</v>
      </c>
      <c r="AN86" s="142">
        <f>SUM(D77:K77)</f>
        <v>0</v>
      </c>
      <c r="AO86" s="142">
        <f>SUM(D77:K77)</f>
        <v>0</v>
      </c>
      <c r="AP86" s="142">
        <f>SUM(D77:K77)</f>
        <v>0</v>
      </c>
      <c r="AQ86" s="142">
        <f>SUM(D77:K77)</f>
        <v>0</v>
      </c>
      <c r="AR86" s="142">
        <f>SUM(D77:K77)</f>
        <v>0</v>
      </c>
      <c r="AS86" s="142">
        <f>SUM(D77:K77)</f>
        <v>0</v>
      </c>
      <c r="AT86" s="142">
        <f>SUM(D77:K77)</f>
        <v>0</v>
      </c>
      <c r="AU86" s="142">
        <f>SUM(D77:K77)</f>
        <v>0</v>
      </c>
      <c r="AV86" s="142">
        <f>SUM(D77:K77)</f>
        <v>0</v>
      </c>
      <c r="AW86" s="143">
        <f>SUM(D77:K77)</f>
        <v>0</v>
      </c>
      <c r="AX86" s="140">
        <f>SUM(E77:K77)</f>
        <v>0</v>
      </c>
      <c r="AY86" s="143">
        <f>SUM(F77:K77)</f>
        <v>0</v>
      </c>
      <c r="AZ86" s="143">
        <f>SUM(G77:K77)</f>
        <v>0</v>
      </c>
      <c r="BA86" s="143">
        <f>SUM(H77:K77)</f>
        <v>0</v>
      </c>
      <c r="BB86" s="143">
        <f>SUM(I77:K77)</f>
        <v>0</v>
      </c>
      <c r="BC86" s="143">
        <f>SUM(J77:K77)</f>
        <v>0</v>
      </c>
      <c r="BD86" s="142">
        <f>K77</f>
        <v>0</v>
      </c>
    </row>
    <row r="87" spans="1:56" ht="5.25" customHeight="1">
      <c r="A87" s="29"/>
      <c r="C87" s="156"/>
      <c r="D87" s="157"/>
      <c r="E87" s="157"/>
      <c r="F87" s="97"/>
      <c r="G87" s="48"/>
      <c r="H87" s="48"/>
      <c r="I87" s="48"/>
      <c r="J87" s="48"/>
      <c r="K87" s="48"/>
      <c r="L87" s="48"/>
      <c r="N87" s="29"/>
      <c r="Q87" s="152"/>
      <c r="R87" s="152"/>
      <c r="S87" s="152"/>
      <c r="T87" s="153"/>
      <c r="U87" s="153"/>
      <c r="V87" s="153"/>
      <c r="W87" s="153"/>
      <c r="X87" s="153"/>
      <c r="Y87" s="153"/>
      <c r="Z87" s="153"/>
      <c r="AA87" s="154"/>
      <c r="AB87" s="154"/>
      <c r="AC87" s="154"/>
      <c r="AD87" s="154"/>
      <c r="AE87" s="154"/>
      <c r="AF87" s="154"/>
      <c r="AG87" s="154"/>
      <c r="AH87" s="154"/>
      <c r="AI87" s="154"/>
      <c r="AJ87" s="155"/>
      <c r="AK87" s="152"/>
      <c r="AL87" s="152"/>
      <c r="AM87" s="152"/>
      <c r="AN87" s="152"/>
      <c r="AO87" s="152"/>
      <c r="AP87" s="152"/>
      <c r="AQ87" s="152"/>
      <c r="AR87" s="152"/>
      <c r="AS87" s="152"/>
      <c r="AT87" s="152"/>
      <c r="AU87" s="152"/>
      <c r="AV87" s="152"/>
      <c r="AW87" s="153"/>
      <c r="AX87" s="154"/>
      <c r="AY87" s="153"/>
      <c r="AZ87" s="153"/>
      <c r="BA87" s="153"/>
      <c r="BB87" s="153"/>
      <c r="BC87" s="153"/>
      <c r="BD87" s="152"/>
    </row>
    <row r="88" spans="1:56" ht="14.25">
      <c r="A88" s="29"/>
      <c r="B88" s="299" t="s">
        <v>114</v>
      </c>
      <c r="C88" s="299"/>
      <c r="D88" s="299"/>
      <c r="E88" s="299"/>
      <c r="F88" s="299"/>
      <c r="G88" s="299"/>
      <c r="H88" s="299"/>
      <c r="I88" s="299"/>
      <c r="J88" s="299"/>
      <c r="K88" s="299"/>
      <c r="L88" s="299"/>
      <c r="M88" s="299"/>
      <c r="N88" s="29"/>
      <c r="Q88" s="152"/>
      <c r="R88" s="152"/>
      <c r="S88" s="152"/>
      <c r="T88" s="153"/>
      <c r="U88" s="153"/>
      <c r="V88" s="153"/>
      <c r="W88" s="153"/>
      <c r="X88" s="153"/>
      <c r="Y88" s="153"/>
      <c r="Z88" s="153"/>
      <c r="AA88" s="154"/>
      <c r="AB88" s="154"/>
      <c r="AC88" s="154"/>
      <c r="AD88" s="154"/>
      <c r="AE88" s="154"/>
      <c r="AF88" s="154"/>
      <c r="AG88" s="154"/>
      <c r="AH88" s="154"/>
      <c r="AI88" s="154"/>
      <c r="AJ88" s="155"/>
      <c r="AK88" s="152"/>
      <c r="AL88" s="152"/>
      <c r="AM88" s="152"/>
      <c r="AN88" s="152"/>
      <c r="AO88" s="152"/>
      <c r="AP88" s="152"/>
      <c r="AQ88" s="152"/>
      <c r="AR88" s="152"/>
      <c r="AS88" s="152"/>
      <c r="AT88" s="152"/>
      <c r="AU88" s="152"/>
      <c r="AV88" s="152"/>
      <c r="AW88" s="153"/>
      <c r="AX88" s="154"/>
      <c r="AY88" s="153"/>
      <c r="AZ88" s="153"/>
      <c r="BA88" s="153"/>
      <c r="BB88" s="153"/>
      <c r="BC88" s="153"/>
      <c r="BD88" s="152"/>
    </row>
    <row r="89" spans="1:56">
      <c r="A89" s="29"/>
      <c r="N89" s="29"/>
    </row>
    <row r="90" spans="1:56" hidden="1"/>
    <row r="91" spans="1:56" hidden="1"/>
    <row r="92" spans="1:56" hidden="1"/>
    <row r="93" spans="1:56" hidden="1"/>
    <row r="94" spans="1:56" hidden="1"/>
    <row r="95" spans="1:56" hidden="1"/>
    <row r="96" spans="1:5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pans="3:3" hidden="1"/>
    <row r="130" spans="3:3" hidden="1"/>
    <row r="131" spans="3:3" hidden="1"/>
    <row r="132" spans="3:3" hidden="1"/>
    <row r="133" spans="3:3" hidden="1"/>
    <row r="134" spans="3:3" hidden="1"/>
    <row r="135" spans="3:3" hidden="1"/>
    <row r="136" spans="3:3" hidden="1"/>
    <row r="137" spans="3:3" hidden="1"/>
    <row r="138" spans="3:3" hidden="1"/>
    <row r="139" spans="3:3" hidden="1"/>
    <row r="140" spans="3:3" hidden="1"/>
    <row r="141" spans="3:3" hidden="1"/>
    <row r="142" spans="3:3" hidden="1"/>
    <row r="143" spans="3:3" hidden="1">
      <c r="C143" s="44"/>
    </row>
    <row r="144" spans="3:3"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sheetData>
  <mergeCells count="17">
    <mergeCell ref="B1:M1"/>
    <mergeCell ref="C39:L41"/>
    <mergeCell ref="C63:L65"/>
    <mergeCell ref="C81:L83"/>
    <mergeCell ref="J3:K3"/>
    <mergeCell ref="C16:L18"/>
    <mergeCell ref="C20:E20"/>
    <mergeCell ref="C74:M74"/>
    <mergeCell ref="B46:M46"/>
    <mergeCell ref="B70:M70"/>
    <mergeCell ref="B88:M88"/>
    <mergeCell ref="C53:F53"/>
    <mergeCell ref="C54:F54"/>
    <mergeCell ref="C58:F58"/>
    <mergeCell ref="C59:F59"/>
    <mergeCell ref="C76:F76"/>
    <mergeCell ref="C77:F77"/>
  </mergeCells>
  <phoneticPr fontId="1"/>
  <conditionalFormatting sqref="A72:XFD75 A78:XFD89 A76:C77 G76:IV77">
    <cfRule type="expression" dxfId="11" priority="19" stopIfTrue="1">
      <formula>$J$3="B[フロー数（販売数）]"</formula>
    </cfRule>
    <cfRule type="expression" dxfId="10" priority="21" stopIfTrue="1">
      <formula>$J$3="A[ストック数]"</formula>
    </cfRule>
  </conditionalFormatting>
  <conditionalFormatting sqref="A48:XFD52 A55:XFD57 A53:C54 G53:IV54 A60:XFD70 A58:C59 G58:IV59">
    <cfRule type="expression" dxfId="9" priority="22" stopIfTrue="1">
      <formula>$J$3="C[供給数]"</formula>
    </cfRule>
    <cfRule type="expression" dxfId="8" priority="23" stopIfTrue="1">
      <formula>$J$3="A[ストック数]"</formula>
    </cfRule>
  </conditionalFormatting>
  <conditionalFormatting sqref="A24:XFD46">
    <cfRule type="expression" dxfId="7" priority="24" stopIfTrue="1">
      <formula>$J$3="C[供給数]"</formula>
    </cfRule>
    <cfRule type="expression" dxfId="6" priority="25" stopIfTrue="1">
      <formula>$J$3="B[フロー数（販売数）]"</formula>
    </cfRule>
  </conditionalFormatting>
  <hyperlinks>
    <hyperlink ref="B46:M46" location="削減原単位!A1" display="次のページへお進みください（クリックしてください）"/>
    <hyperlink ref="B70:M70" location="削減原単位!A1" display="次のページへお進みください（クリックしてください）"/>
    <hyperlink ref="B88:M88" location="削減原単位!A1" display="次のページへお進みください（クリックしてください）"/>
  </hyperlinks>
  <pageMargins left="0.71" right="0.71" top="0.75000000000000011" bottom="0.75000000000000011" header="0.31" footer="0.31"/>
  <pageSetup paperSize="9" scale="98" orientation="landscape" verticalDpi="200" r:id="rId1"/>
  <headerFooter>
    <oddFooter>&amp;C&amp;"ＭＳ Ｐゴシック,標準"&amp;K000000導入量記入・算出シート&amp;R&amp;"ＭＳ Ｐゴシック,標準"&amp;K000000&amp;P／&amp;N</oddFooter>
  </headerFooter>
  <rowBreaks count="2" manualBreakCount="2">
    <brk id="47"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5536"/>
  <sheetViews>
    <sheetView topLeftCell="A64" zoomScaleNormal="100" zoomScaleSheetLayoutView="100" workbookViewId="0">
      <selection activeCell="N85" sqref="N85"/>
    </sheetView>
  </sheetViews>
  <sheetFormatPr defaultColWidth="0" defaultRowHeight="13.5" zeroHeight="1"/>
  <cols>
    <col min="1" max="1" width="1.125" style="4" customWidth="1"/>
    <col min="2" max="2" width="1.625" style="4" customWidth="1"/>
    <col min="3" max="3" width="8" customWidth="1"/>
    <col min="4" max="4" width="11.5" customWidth="1"/>
    <col min="5" max="5" width="8.625" customWidth="1"/>
    <col min="6" max="6" width="12.5" customWidth="1"/>
    <col min="7" max="9" width="8.625" customWidth="1"/>
    <col min="10" max="10" width="5.75" customWidth="1"/>
    <col min="11" max="11" width="10.25" style="4" customWidth="1"/>
    <col min="12" max="14" width="8.625" style="9" customWidth="1"/>
    <col min="15" max="15" width="15" style="9" customWidth="1"/>
    <col min="16" max="16" width="1.625" style="4" customWidth="1"/>
    <col min="17" max="25" width="8.875" style="9" hidden="1" customWidth="1"/>
    <col min="26" max="16384" width="8.875" hidden="1"/>
  </cols>
  <sheetData>
    <row r="1" spans="1:25" s="4" customFormat="1" ht="17.25">
      <c r="A1" s="54"/>
      <c r="B1" s="388" t="s">
        <v>72</v>
      </c>
      <c r="C1" s="388"/>
      <c r="D1" s="388"/>
      <c r="E1" s="388"/>
      <c r="F1" s="388"/>
      <c r="G1" s="388"/>
      <c r="H1" s="388"/>
      <c r="I1" s="388"/>
      <c r="J1" s="388"/>
      <c r="K1" s="388"/>
      <c r="L1" s="388"/>
      <c r="M1" s="388"/>
      <c r="N1" s="388"/>
      <c r="O1" s="388"/>
      <c r="P1" s="75"/>
      <c r="Q1" s="9"/>
      <c r="R1" s="9"/>
      <c r="S1" s="9"/>
      <c r="T1" s="9"/>
      <c r="U1" s="9"/>
      <c r="V1" s="9"/>
      <c r="W1" s="9"/>
      <c r="X1" s="9"/>
      <c r="Y1" s="9"/>
    </row>
    <row r="2" spans="1:25" s="5" customFormat="1" ht="5.25" customHeight="1" thickBot="1">
      <c r="A2" s="73"/>
      <c r="B2" s="73"/>
      <c r="C2" s="73"/>
      <c r="D2" s="73"/>
      <c r="E2" s="73"/>
      <c r="F2" s="73"/>
      <c r="G2" s="73"/>
      <c r="H2" s="73"/>
      <c r="I2" s="73"/>
      <c r="J2" s="73"/>
      <c r="K2" s="73"/>
      <c r="L2" s="73"/>
      <c r="M2" s="73"/>
      <c r="N2" s="73"/>
      <c r="O2" s="73"/>
      <c r="P2" s="73"/>
    </row>
    <row r="3" spans="1:25" s="4" customFormat="1" ht="14.25" customHeight="1" thickBot="1">
      <c r="A3" s="29"/>
      <c r="B3" s="15" t="s">
        <v>207</v>
      </c>
      <c r="C3" s="16"/>
      <c r="D3" s="16"/>
      <c r="E3" s="16"/>
      <c r="F3" s="16"/>
      <c r="G3" s="16"/>
      <c r="H3" s="16"/>
      <c r="I3" s="398" t="str">
        <f>調査票!E18</f>
        <v>選択してください</v>
      </c>
      <c r="J3" s="399"/>
      <c r="K3" s="399"/>
      <c r="L3" s="400"/>
      <c r="M3" s="194"/>
      <c r="N3" s="194"/>
      <c r="O3" s="16"/>
      <c r="P3" s="29"/>
      <c r="Q3" s="9"/>
      <c r="R3" s="9"/>
      <c r="S3" s="9"/>
      <c r="T3" s="9"/>
      <c r="U3" s="9"/>
      <c r="V3" s="9"/>
      <c r="W3" s="9"/>
      <c r="X3" s="9"/>
      <c r="Y3" s="9"/>
    </row>
    <row r="4" spans="1:25" s="9" customFormat="1" ht="14.25" customHeight="1">
      <c r="A4" s="29"/>
      <c r="B4" s="17" t="s">
        <v>32</v>
      </c>
      <c r="C4" s="16"/>
      <c r="D4" s="16"/>
      <c r="E4" s="16"/>
      <c r="F4" s="16"/>
      <c r="G4" s="16"/>
      <c r="H4" s="16"/>
      <c r="I4" s="16"/>
      <c r="J4" s="16"/>
      <c r="K4" s="16"/>
      <c r="L4" s="16"/>
      <c r="M4" s="16"/>
      <c r="N4" s="16"/>
      <c r="O4" s="16"/>
      <c r="P4" s="29"/>
    </row>
    <row r="5" spans="1:25" s="9" customFormat="1" ht="5.25" customHeight="1">
      <c r="A5" s="29"/>
      <c r="B5" s="29"/>
      <c r="C5" s="29"/>
      <c r="D5" s="29"/>
      <c r="E5" s="29"/>
      <c r="F5" s="29"/>
      <c r="G5" s="29"/>
      <c r="H5" s="29"/>
      <c r="I5" s="29"/>
      <c r="J5" s="29"/>
      <c r="K5" s="29"/>
      <c r="L5" s="29"/>
      <c r="M5" s="29"/>
      <c r="N5" s="29"/>
      <c r="O5" s="29"/>
      <c r="P5" s="29"/>
    </row>
    <row r="6" spans="1:25" s="171" customFormat="1" ht="17.25" hidden="1">
      <c r="B6" s="172" t="s">
        <v>90</v>
      </c>
      <c r="C6" s="172"/>
      <c r="D6" s="172"/>
      <c r="E6" s="172"/>
      <c r="F6" s="173"/>
      <c r="G6" s="172"/>
      <c r="H6" s="172"/>
      <c r="I6" s="172"/>
      <c r="J6" s="172"/>
      <c r="K6" s="172"/>
      <c r="L6" s="172"/>
      <c r="M6" s="172"/>
      <c r="N6" s="172"/>
      <c r="O6" s="172"/>
    </row>
    <row r="7" spans="1:25" s="171" customFormat="1" ht="5.25" hidden="1" customHeight="1"/>
    <row r="8" spans="1:25" s="171" customFormat="1" hidden="1">
      <c r="C8" s="389" t="s">
        <v>15</v>
      </c>
      <c r="D8" s="391" t="s">
        <v>16</v>
      </c>
      <c r="E8" s="392"/>
      <c r="F8" s="393"/>
      <c r="H8" s="174"/>
      <c r="I8" s="174"/>
      <c r="J8" s="175" t="s">
        <v>29</v>
      </c>
      <c r="K8" s="394" t="str">
        <f>調査票!E14</f>
        <v>選択してください</v>
      </c>
      <c r="L8" s="395"/>
      <c r="M8" s="195"/>
      <c r="N8" s="195"/>
    </row>
    <row r="9" spans="1:25" s="171" customFormat="1" hidden="1">
      <c r="C9" s="390"/>
      <c r="D9" s="368"/>
      <c r="E9" s="369"/>
      <c r="F9" s="370"/>
      <c r="G9" s="176"/>
      <c r="H9" s="177"/>
      <c r="I9" s="178"/>
      <c r="J9" s="179" t="s">
        <v>26</v>
      </c>
      <c r="K9" s="371" t="e">
        <f>VLOOKUP(調査票!E14,C8:E21,2,FALSE)</f>
        <v>#N/A</v>
      </c>
      <c r="L9" s="372"/>
      <c r="M9" s="196"/>
      <c r="N9" s="196"/>
    </row>
    <row r="10" spans="1:25" s="171" customFormat="1" ht="16.5" hidden="1">
      <c r="C10" s="180" t="s">
        <v>4</v>
      </c>
      <c r="D10" s="181">
        <f>ROUND(0.55,2)</f>
        <v>0.55000000000000004</v>
      </c>
      <c r="E10" s="182" t="s">
        <v>13</v>
      </c>
      <c r="F10" s="167"/>
      <c r="G10" s="176"/>
      <c r="H10" s="174"/>
      <c r="I10" s="174"/>
      <c r="J10" s="175" t="s">
        <v>60</v>
      </c>
      <c r="K10" s="396" t="e">
        <f>IF(調査票!#REF!="同上", K8, 調査票!#REF!)</f>
        <v>#REF!</v>
      </c>
      <c r="L10" s="397"/>
      <c r="M10" s="197"/>
      <c r="N10" s="197"/>
    </row>
    <row r="11" spans="1:25" s="171" customFormat="1" ht="16.5" hidden="1">
      <c r="C11" s="167" t="s">
        <v>1</v>
      </c>
      <c r="D11" s="181">
        <f>ROUND(44.8*0.0136*44/12,2)</f>
        <v>2.23</v>
      </c>
      <c r="E11" s="183" t="s">
        <v>14</v>
      </c>
      <c r="F11" s="167"/>
      <c r="G11" s="176"/>
      <c r="H11" s="373" t="s">
        <v>26</v>
      </c>
      <c r="I11" s="374"/>
      <c r="J11" s="375"/>
      <c r="K11" s="371" t="e">
        <f>IF(K8=K10, K9, VLOOKUP(調査票!#REF!,C8:E21,2,FALSE))</f>
        <v>#REF!</v>
      </c>
      <c r="L11" s="372"/>
      <c r="M11" s="196"/>
      <c r="N11" s="196"/>
    </row>
    <row r="12" spans="1:25" s="171" customFormat="1" hidden="1">
      <c r="C12" s="167" t="s">
        <v>25</v>
      </c>
      <c r="D12" s="181">
        <f>ROUND(50.8*0.0161*44/12,2)</f>
        <v>3</v>
      </c>
      <c r="E12" s="183" t="s">
        <v>10</v>
      </c>
      <c r="F12" s="167"/>
      <c r="H12" s="401" t="s">
        <v>61</v>
      </c>
      <c r="I12" s="402"/>
      <c r="J12" s="403"/>
      <c r="K12" s="394" t="e">
        <f>IF(調査票!#REF!="同上", K8, 調査票!#REF!)</f>
        <v>#REF!</v>
      </c>
      <c r="L12" s="395"/>
      <c r="M12" s="195"/>
      <c r="N12" s="195"/>
    </row>
    <row r="13" spans="1:25" s="171" customFormat="1" ht="16.5" hidden="1">
      <c r="C13" s="167" t="s">
        <v>2</v>
      </c>
      <c r="D13" s="184">
        <f>ROUND(36.7*0.0185*44/12,2)</f>
        <v>2.4900000000000002</v>
      </c>
      <c r="E13" s="183" t="s">
        <v>11</v>
      </c>
      <c r="F13" s="167"/>
      <c r="H13" s="373" t="s">
        <v>26</v>
      </c>
      <c r="I13" s="374"/>
      <c r="J13" s="375"/>
      <c r="K13" s="371" t="e">
        <f>IF(K8=K12, K9, VLOOKUP(調査票!#REF!,C8:E21,2,FALSE))</f>
        <v>#REF!</v>
      </c>
      <c r="L13" s="372"/>
      <c r="M13" s="196"/>
      <c r="N13" s="196"/>
    </row>
    <row r="14" spans="1:25" s="171" customFormat="1" ht="16.5" hidden="1">
      <c r="C14" s="167" t="s">
        <v>3</v>
      </c>
      <c r="D14" s="185">
        <f>ROUND(39.1*0.0189*44/12,2)</f>
        <v>2.71</v>
      </c>
      <c r="E14" s="183" t="s">
        <v>11</v>
      </c>
      <c r="F14" s="167"/>
    </row>
    <row r="15" spans="1:25" s="171" customFormat="1" ht="16.5" hidden="1">
      <c r="C15" s="167" t="s">
        <v>5</v>
      </c>
      <c r="D15" s="185">
        <f>ROUND(41.9*0.0195*44/12,2)</f>
        <v>3</v>
      </c>
      <c r="E15" s="183" t="s">
        <v>11</v>
      </c>
      <c r="F15" s="167"/>
    </row>
    <row r="16" spans="1:25" s="171" customFormat="1" ht="16.5" hidden="1">
      <c r="C16" s="167" t="s">
        <v>6</v>
      </c>
      <c r="D16" s="184">
        <f>ROUND(34.6*0.0183*44/12,2)</f>
        <v>2.3199999999999998</v>
      </c>
      <c r="E16" s="183" t="s">
        <v>11</v>
      </c>
      <c r="F16" s="167"/>
    </row>
    <row r="17" spans="1:25" s="171" customFormat="1" ht="16.5" hidden="1">
      <c r="C17" s="167" t="s">
        <v>7</v>
      </c>
      <c r="D17" s="186">
        <f>ROUND(37.7*0.0187*44/12,2)</f>
        <v>2.58</v>
      </c>
      <c r="E17" s="182" t="s">
        <v>65</v>
      </c>
      <c r="F17" s="174"/>
    </row>
    <row r="18" spans="1:25" s="171" customFormat="1" ht="16.5" hidden="1">
      <c r="C18" s="180" t="s">
        <v>64</v>
      </c>
      <c r="D18" s="184">
        <f>D16/2</f>
        <v>1.1599999999999999</v>
      </c>
      <c r="E18" s="182" t="s">
        <v>11</v>
      </c>
      <c r="F18" s="183"/>
    </row>
    <row r="19" spans="1:25" s="171" customFormat="1" ht="16.5" hidden="1">
      <c r="C19" s="180" t="s">
        <v>95</v>
      </c>
      <c r="D19" s="184">
        <f>D17/2</f>
        <v>1.29</v>
      </c>
      <c r="E19" s="182" t="s">
        <v>11</v>
      </c>
      <c r="F19" s="187"/>
    </row>
    <row r="20" spans="1:25" s="171" customFormat="1" ht="16.5" hidden="1">
      <c r="C20" s="180" t="s">
        <v>66</v>
      </c>
      <c r="D20" s="184"/>
      <c r="E20" s="188" t="s">
        <v>12</v>
      </c>
      <c r="F20" s="187"/>
    </row>
    <row r="21" spans="1:25" s="171" customFormat="1" hidden="1">
      <c r="C21" s="167" t="s">
        <v>8</v>
      </c>
      <c r="D21" s="368"/>
      <c r="E21" s="369"/>
      <c r="F21" s="370"/>
    </row>
    <row r="22" spans="1:25" s="9" customFormat="1" hidden="1">
      <c r="A22" s="29"/>
      <c r="B22" s="29"/>
      <c r="C22" s="29"/>
      <c r="D22" s="29"/>
      <c r="E22" s="29"/>
      <c r="F22" s="29"/>
      <c r="G22" s="29"/>
      <c r="H22" s="29"/>
      <c r="I22" s="29"/>
      <c r="J22" s="29"/>
      <c r="K22" s="29"/>
      <c r="L22" s="29"/>
      <c r="M22" s="29"/>
      <c r="N22" s="29"/>
      <c r="O22" s="29"/>
      <c r="P22" s="29"/>
    </row>
    <row r="23" spans="1:25" s="29" customFormat="1" ht="17.25" hidden="1">
      <c r="B23" s="92" t="s">
        <v>91</v>
      </c>
      <c r="C23" s="92"/>
      <c r="D23" s="92"/>
      <c r="E23" s="92"/>
      <c r="F23" s="93"/>
      <c r="G23" s="92"/>
      <c r="H23" s="92"/>
      <c r="I23" s="92"/>
      <c r="J23" s="92"/>
      <c r="K23" s="92"/>
      <c r="L23" s="92"/>
      <c r="M23" s="92"/>
      <c r="N23" s="92"/>
      <c r="O23" s="92"/>
    </row>
    <row r="24" spans="1:25" s="9" customFormat="1" ht="5.25" hidden="1" customHeight="1">
      <c r="A24" s="29"/>
      <c r="B24" s="29"/>
      <c r="C24" s="29"/>
      <c r="D24" s="29"/>
      <c r="E24" s="29"/>
      <c r="F24" s="29"/>
      <c r="G24" s="29"/>
      <c r="H24" s="29"/>
      <c r="I24" s="29"/>
      <c r="J24" s="29"/>
      <c r="K24" s="29"/>
      <c r="L24" s="29"/>
      <c r="M24" s="29"/>
      <c r="N24" s="29"/>
      <c r="O24" s="29"/>
      <c r="P24" s="29"/>
    </row>
    <row r="25" spans="1:25" s="4" customFormat="1">
      <c r="A25" s="29"/>
      <c r="B25" s="19" t="s">
        <v>88</v>
      </c>
      <c r="C25" s="12"/>
      <c r="D25" s="12"/>
      <c r="E25" s="12"/>
      <c r="F25" s="12"/>
      <c r="G25" s="12"/>
      <c r="H25" s="12"/>
      <c r="I25" s="12"/>
      <c r="J25" s="12"/>
      <c r="K25" s="12"/>
      <c r="L25" s="12"/>
      <c r="M25" s="12"/>
      <c r="N25" s="12"/>
      <c r="O25" s="12"/>
      <c r="P25" s="29"/>
      <c r="Q25" s="9"/>
      <c r="R25" s="9"/>
      <c r="S25" s="9"/>
      <c r="T25" s="9"/>
      <c r="U25" s="9"/>
      <c r="V25" s="9"/>
      <c r="W25" s="9"/>
      <c r="X25" s="9"/>
      <c r="Y25" s="9"/>
    </row>
    <row r="26" spans="1:25" s="4" customFormat="1" ht="15" customHeight="1" thickBot="1">
      <c r="A26" s="29"/>
      <c r="B26" s="29"/>
      <c r="C26" s="74"/>
      <c r="D26" s="29"/>
      <c r="E26" s="29"/>
      <c r="F26" s="29"/>
      <c r="G26" s="29"/>
      <c r="H26" s="29"/>
      <c r="I26" s="29"/>
      <c r="J26" s="29"/>
      <c r="K26" s="29"/>
      <c r="L26" s="29"/>
      <c r="M26" s="29"/>
      <c r="N26" s="29"/>
      <c r="O26" s="29"/>
      <c r="P26" s="29"/>
      <c r="Q26" s="9"/>
      <c r="R26" s="9"/>
      <c r="S26" s="9"/>
      <c r="T26" s="9"/>
      <c r="U26" s="9"/>
      <c r="V26" s="9"/>
      <c r="W26" s="9"/>
      <c r="X26" s="9"/>
      <c r="Y26" s="9"/>
    </row>
    <row r="27" spans="1:25" s="4" customFormat="1" ht="96.75" customHeight="1" thickBot="1">
      <c r="A27" s="29"/>
      <c r="B27" s="29"/>
      <c r="C27" s="364" t="s">
        <v>162</v>
      </c>
      <c r="D27" s="365"/>
      <c r="E27" s="365"/>
      <c r="F27" s="379"/>
      <c r="G27" s="380" t="s">
        <v>214</v>
      </c>
      <c r="H27" s="381"/>
      <c r="I27" s="382"/>
      <c r="J27" s="380" t="s">
        <v>163</v>
      </c>
      <c r="K27" s="381"/>
      <c r="L27" s="383" t="s">
        <v>164</v>
      </c>
      <c r="M27" s="384"/>
      <c r="N27" s="385"/>
      <c r="O27" s="29"/>
      <c r="P27" s="29"/>
      <c r="Q27" s="9"/>
      <c r="R27" s="9"/>
      <c r="S27" s="9"/>
      <c r="T27" s="9"/>
      <c r="U27" s="9"/>
      <c r="V27" s="9"/>
      <c r="W27" s="9"/>
      <c r="X27" s="9"/>
      <c r="Y27" s="9"/>
    </row>
    <row r="28" spans="1:25" s="9" customFormat="1" ht="21.75" customHeight="1">
      <c r="A28" s="29"/>
      <c r="B28" s="29"/>
      <c r="C28" s="74"/>
      <c r="D28" s="74"/>
      <c r="E28" s="29"/>
      <c r="F28" s="29"/>
      <c r="G28" s="29"/>
      <c r="H28" s="29"/>
      <c r="I28" s="29"/>
      <c r="J28" s="29"/>
      <c r="K28" s="29"/>
      <c r="L28" s="29"/>
      <c r="M28" s="29"/>
      <c r="N28" s="29"/>
      <c r="O28" s="29"/>
      <c r="P28" s="29"/>
    </row>
    <row r="29" spans="1:25" s="9" customFormat="1" ht="17.25" customHeight="1">
      <c r="A29" s="29"/>
      <c r="B29" s="29"/>
      <c r="C29" s="336" t="s">
        <v>15</v>
      </c>
      <c r="D29" s="338"/>
      <c r="E29" s="336" t="s">
        <v>144</v>
      </c>
      <c r="F29" s="338"/>
      <c r="G29" s="349" t="s">
        <v>161</v>
      </c>
      <c r="H29" s="350"/>
      <c r="I29" s="350"/>
      <c r="J29" s="351" t="s">
        <v>145</v>
      </c>
      <c r="K29" s="352"/>
      <c r="L29" s="330" t="s">
        <v>146</v>
      </c>
      <c r="M29" s="331"/>
      <c r="N29" s="331"/>
      <c r="O29" s="332"/>
      <c r="P29" s="29"/>
    </row>
    <row r="30" spans="1:25" s="9" customFormat="1" ht="17.25" customHeight="1" thickBot="1">
      <c r="A30" s="29"/>
      <c r="B30" s="29"/>
      <c r="C30" s="386"/>
      <c r="D30" s="387"/>
      <c r="E30" s="348"/>
      <c r="F30" s="341"/>
      <c r="G30" s="198">
        <v>2016</v>
      </c>
      <c r="H30" s="198">
        <v>2020</v>
      </c>
      <c r="I30" s="199">
        <v>2030</v>
      </c>
      <c r="J30" s="353"/>
      <c r="K30" s="354"/>
      <c r="L30" s="200">
        <v>2016</v>
      </c>
      <c r="M30" s="200">
        <v>2020</v>
      </c>
      <c r="N30" s="201">
        <v>2030</v>
      </c>
      <c r="O30" s="202"/>
      <c r="P30" s="29"/>
    </row>
    <row r="31" spans="1:25" s="9" customFormat="1" ht="17.25" customHeight="1" thickTop="1">
      <c r="A31" s="29"/>
      <c r="B31" s="29"/>
      <c r="C31" s="203" t="s">
        <v>4</v>
      </c>
      <c r="D31" s="204"/>
      <c r="E31" s="205">
        <v>0</v>
      </c>
      <c r="F31" s="206" t="str">
        <f>"kWh/年/"&amp;調査票!D10&amp;""</f>
        <v>kWh/年/単位</v>
      </c>
      <c r="G31" s="276">
        <v>0</v>
      </c>
      <c r="H31" s="277">
        <f>G31</f>
        <v>0</v>
      </c>
      <c r="I31" s="278">
        <f t="shared" ref="I31:I44" si="0">H31</f>
        <v>0</v>
      </c>
      <c r="J31" s="208">
        <f>ROUND(0.55,2)</f>
        <v>0.55000000000000004</v>
      </c>
      <c r="K31" s="209" t="s">
        <v>147</v>
      </c>
      <c r="L31" s="210">
        <f>$E31*G31*$J31</f>
        <v>0</v>
      </c>
      <c r="M31" s="210">
        <f>$E31*H31*$J31</f>
        <v>0</v>
      </c>
      <c r="N31" s="210">
        <f>$E31*I31*$J31</f>
        <v>0</v>
      </c>
      <c r="O31" s="211" t="str">
        <f>"kgCO2/年/"&amp;調査票!D10&amp;""</f>
        <v>kgCO2/年/単位</v>
      </c>
      <c r="P31" s="29"/>
    </row>
    <row r="32" spans="1:25" s="9" customFormat="1" ht="17.25" customHeight="1">
      <c r="A32" s="29"/>
      <c r="B32" s="29"/>
      <c r="C32" s="26" t="s">
        <v>1</v>
      </c>
      <c r="D32" s="27"/>
      <c r="E32" s="212">
        <v>0</v>
      </c>
      <c r="F32" s="213" t="str">
        <f>"N㎥/年/"&amp;調査票!D10&amp;""</f>
        <v>N㎥/年/単位</v>
      </c>
      <c r="G32" s="279">
        <v>0</v>
      </c>
      <c r="H32" s="280">
        <f t="shared" ref="H32:H44" si="1">G32</f>
        <v>0</v>
      </c>
      <c r="I32" s="281">
        <f t="shared" si="0"/>
        <v>0</v>
      </c>
      <c r="J32" s="215">
        <f>ROUND(44.8*0.0136*44/12,2)</f>
        <v>2.23</v>
      </c>
      <c r="K32" s="213" t="s">
        <v>148</v>
      </c>
      <c r="L32" s="210">
        <f t="shared" ref="L32:L44" si="2">$E32*G32*$J32</f>
        <v>0</v>
      </c>
      <c r="M32" s="210">
        <f t="shared" ref="M32:M44" si="3">$E32*H32*$J32</f>
        <v>0</v>
      </c>
      <c r="N32" s="210">
        <f t="shared" ref="N32:N44" si="4">$E32*I32*$J32</f>
        <v>0</v>
      </c>
      <c r="O32" s="216" t="str">
        <f>"kgCO2/年/"&amp;調査票!D10&amp;""</f>
        <v>kgCO2/年/単位</v>
      </c>
      <c r="P32" s="29"/>
    </row>
    <row r="33" spans="1:16" s="9" customFormat="1" ht="17.25" customHeight="1">
      <c r="A33" s="29"/>
      <c r="B33" s="29"/>
      <c r="C33" s="26" t="s">
        <v>149</v>
      </c>
      <c r="D33" s="27"/>
      <c r="E33" s="212">
        <v>0</v>
      </c>
      <c r="F33" s="213" t="str">
        <f>"kg/年/"&amp;調査票!D10&amp;""</f>
        <v>kg/年/単位</v>
      </c>
      <c r="G33" s="279">
        <v>0</v>
      </c>
      <c r="H33" s="280">
        <f t="shared" si="1"/>
        <v>0</v>
      </c>
      <c r="I33" s="281">
        <f t="shared" si="0"/>
        <v>0</v>
      </c>
      <c r="J33" s="215">
        <v>2.33</v>
      </c>
      <c r="K33" s="213" t="s">
        <v>150</v>
      </c>
      <c r="L33" s="210">
        <f t="shared" si="2"/>
        <v>0</v>
      </c>
      <c r="M33" s="210">
        <f t="shared" si="3"/>
        <v>0</v>
      </c>
      <c r="N33" s="210">
        <f t="shared" si="4"/>
        <v>0</v>
      </c>
      <c r="O33" s="216" t="str">
        <f>"kgCO2/年/"&amp;調査票!D10&amp;""</f>
        <v>kgCO2/年/単位</v>
      </c>
      <c r="P33" s="29"/>
    </row>
    <row r="34" spans="1:16" s="9" customFormat="1" ht="17.25" customHeight="1">
      <c r="A34" s="29"/>
      <c r="B34" s="29"/>
      <c r="C34" s="26" t="s">
        <v>151</v>
      </c>
      <c r="D34" s="27"/>
      <c r="E34" s="212">
        <v>0</v>
      </c>
      <c r="F34" s="213" t="str">
        <f>"kg/年/"&amp;調査票!D10&amp;""</f>
        <v>kg/年/単位</v>
      </c>
      <c r="G34" s="279">
        <v>0</v>
      </c>
      <c r="H34" s="280">
        <f t="shared" si="1"/>
        <v>0</v>
      </c>
      <c r="I34" s="281">
        <f t="shared" si="0"/>
        <v>0</v>
      </c>
      <c r="J34" s="215">
        <f>ROUND(50.8*0.0161*44/12,2)</f>
        <v>3</v>
      </c>
      <c r="K34" s="213" t="s">
        <v>150</v>
      </c>
      <c r="L34" s="210">
        <f t="shared" si="2"/>
        <v>0</v>
      </c>
      <c r="M34" s="210">
        <f t="shared" si="3"/>
        <v>0</v>
      </c>
      <c r="N34" s="210">
        <f t="shared" si="4"/>
        <v>0</v>
      </c>
      <c r="O34" s="216" t="str">
        <f>"kgCO2/年/"&amp;調査票!D10&amp;""</f>
        <v>kgCO2/年/単位</v>
      </c>
      <c r="P34" s="29"/>
    </row>
    <row r="35" spans="1:16" s="9" customFormat="1" ht="17.25" customHeight="1">
      <c r="A35" s="29"/>
      <c r="B35" s="29"/>
      <c r="C35" s="26" t="s">
        <v>152</v>
      </c>
      <c r="D35" s="27"/>
      <c r="E35" s="212">
        <v>0</v>
      </c>
      <c r="F35" s="213" t="str">
        <f>"kg/年/"&amp;調査票!D10&amp;""</f>
        <v>kg/年/単位</v>
      </c>
      <c r="G35" s="279">
        <v>0</v>
      </c>
      <c r="H35" s="280">
        <f t="shared" si="1"/>
        <v>0</v>
      </c>
      <c r="I35" s="281">
        <f t="shared" si="0"/>
        <v>0</v>
      </c>
      <c r="J35" s="215">
        <v>2.7</v>
      </c>
      <c r="K35" s="213" t="s">
        <v>150</v>
      </c>
      <c r="L35" s="210">
        <f t="shared" si="2"/>
        <v>0</v>
      </c>
      <c r="M35" s="210">
        <f t="shared" si="3"/>
        <v>0</v>
      </c>
      <c r="N35" s="210">
        <f t="shared" si="4"/>
        <v>0</v>
      </c>
      <c r="O35" s="216" t="str">
        <f>"kgCO2/年/"&amp;調査票!D10&amp;""</f>
        <v>kgCO2/年/単位</v>
      </c>
      <c r="P35" s="29"/>
    </row>
    <row r="36" spans="1:16" s="9" customFormat="1" ht="17.25" customHeight="1">
      <c r="A36" s="29"/>
      <c r="B36" s="29"/>
      <c r="C36" s="26" t="s">
        <v>2</v>
      </c>
      <c r="D36" s="27"/>
      <c r="E36" s="212">
        <v>0</v>
      </c>
      <c r="F36" s="213" t="str">
        <f>"L/年/"&amp;調査票!D10&amp;""</f>
        <v>L/年/単位</v>
      </c>
      <c r="G36" s="279">
        <v>0</v>
      </c>
      <c r="H36" s="280">
        <f t="shared" si="1"/>
        <v>0</v>
      </c>
      <c r="I36" s="281">
        <f t="shared" si="0"/>
        <v>0</v>
      </c>
      <c r="J36" s="215">
        <f>ROUND(36.7*0.0185*44/12,2)</f>
        <v>2.4900000000000002</v>
      </c>
      <c r="K36" s="213" t="s">
        <v>153</v>
      </c>
      <c r="L36" s="210">
        <f t="shared" si="2"/>
        <v>0</v>
      </c>
      <c r="M36" s="210">
        <f t="shared" si="3"/>
        <v>0</v>
      </c>
      <c r="N36" s="210">
        <f t="shared" si="4"/>
        <v>0</v>
      </c>
      <c r="O36" s="216" t="str">
        <f>"kgCO2/年/"&amp;調査票!D10&amp;""</f>
        <v>kgCO2/年/単位</v>
      </c>
      <c r="P36" s="29"/>
    </row>
    <row r="37" spans="1:16" s="9" customFormat="1" ht="17.25" customHeight="1">
      <c r="A37" s="29"/>
      <c r="B37" s="29"/>
      <c r="C37" s="26" t="s">
        <v>3</v>
      </c>
      <c r="D37" s="27"/>
      <c r="E37" s="212">
        <v>0</v>
      </c>
      <c r="F37" s="213" t="str">
        <f>"L/年/"&amp;調査票!D10&amp;""</f>
        <v>L/年/単位</v>
      </c>
      <c r="G37" s="279">
        <v>0</v>
      </c>
      <c r="H37" s="280">
        <f t="shared" si="1"/>
        <v>0</v>
      </c>
      <c r="I37" s="281">
        <f t="shared" si="0"/>
        <v>0</v>
      </c>
      <c r="J37" s="217">
        <f>ROUND(39.1*0.0189*44/12,2)</f>
        <v>2.71</v>
      </c>
      <c r="K37" s="213" t="s">
        <v>153</v>
      </c>
      <c r="L37" s="210">
        <f t="shared" si="2"/>
        <v>0</v>
      </c>
      <c r="M37" s="210">
        <f t="shared" si="3"/>
        <v>0</v>
      </c>
      <c r="N37" s="210">
        <f t="shared" si="4"/>
        <v>0</v>
      </c>
      <c r="O37" s="216" t="str">
        <f>"kgCO2/年/"&amp;調査票!D10&amp;""</f>
        <v>kgCO2/年/単位</v>
      </c>
      <c r="P37" s="29"/>
    </row>
    <row r="38" spans="1:16" s="9" customFormat="1" ht="17.25" customHeight="1">
      <c r="A38" s="29"/>
      <c r="B38" s="29"/>
      <c r="C38" s="26" t="s">
        <v>5</v>
      </c>
      <c r="D38" s="27"/>
      <c r="E38" s="212">
        <v>0</v>
      </c>
      <c r="F38" s="213" t="str">
        <f>"L/年/"&amp;調査票!D10&amp;""</f>
        <v>L/年/単位</v>
      </c>
      <c r="G38" s="279">
        <v>0</v>
      </c>
      <c r="H38" s="280">
        <f t="shared" si="1"/>
        <v>0</v>
      </c>
      <c r="I38" s="281">
        <f t="shared" si="0"/>
        <v>0</v>
      </c>
      <c r="J38" s="217">
        <f>ROUND(41.9*0.0195*44/12,2)</f>
        <v>3</v>
      </c>
      <c r="K38" s="213" t="s">
        <v>153</v>
      </c>
      <c r="L38" s="210">
        <f t="shared" si="2"/>
        <v>0</v>
      </c>
      <c r="M38" s="210">
        <f t="shared" si="3"/>
        <v>0</v>
      </c>
      <c r="N38" s="210">
        <f t="shared" si="4"/>
        <v>0</v>
      </c>
      <c r="O38" s="216" t="str">
        <f>"kgCO2/年/"&amp;調査票!D10&amp;""</f>
        <v>kgCO2/年/単位</v>
      </c>
      <c r="P38" s="29"/>
    </row>
    <row r="39" spans="1:16" s="9" customFormat="1" ht="17.25" customHeight="1">
      <c r="A39" s="29"/>
      <c r="B39" s="29"/>
      <c r="C39" s="26" t="s">
        <v>154</v>
      </c>
      <c r="D39" s="27"/>
      <c r="E39" s="212">
        <v>0</v>
      </c>
      <c r="F39" s="213" t="str">
        <f>"L/年/"&amp;調査票!D10&amp;""</f>
        <v>L/年/単位</v>
      </c>
      <c r="G39" s="279">
        <v>0</v>
      </c>
      <c r="H39" s="280">
        <f t="shared" si="1"/>
        <v>0</v>
      </c>
      <c r="I39" s="281">
        <f t="shared" si="0"/>
        <v>0</v>
      </c>
      <c r="J39" s="215">
        <f>ROUND(34.6*0.0183*44/12,2)</f>
        <v>2.3199999999999998</v>
      </c>
      <c r="K39" s="213" t="s">
        <v>153</v>
      </c>
      <c r="L39" s="210">
        <f t="shared" si="2"/>
        <v>0</v>
      </c>
      <c r="M39" s="210">
        <f t="shared" si="3"/>
        <v>0</v>
      </c>
      <c r="N39" s="210">
        <f t="shared" si="4"/>
        <v>0</v>
      </c>
      <c r="O39" s="216" t="str">
        <f>"kgCO2/年/"&amp;調査票!D10&amp;""</f>
        <v>kgCO2/年/単位</v>
      </c>
      <c r="P39" s="29"/>
    </row>
    <row r="40" spans="1:16" s="9" customFormat="1" ht="17.25" customHeight="1">
      <c r="A40" s="29"/>
      <c r="B40" s="29"/>
      <c r="C40" s="26" t="s">
        <v>7</v>
      </c>
      <c r="D40" s="218"/>
      <c r="E40" s="212">
        <v>0</v>
      </c>
      <c r="F40" s="213" t="str">
        <f>"L/年/"&amp;調査票!D10&amp;""</f>
        <v>L/年/単位</v>
      </c>
      <c r="G40" s="279">
        <v>0</v>
      </c>
      <c r="H40" s="280">
        <f t="shared" si="1"/>
        <v>0</v>
      </c>
      <c r="I40" s="281">
        <f t="shared" si="0"/>
        <v>0</v>
      </c>
      <c r="J40" s="215">
        <f>ROUND(37.7*0.0187*44/12,2)</f>
        <v>2.58</v>
      </c>
      <c r="K40" s="213" t="s">
        <v>153</v>
      </c>
      <c r="L40" s="210">
        <f t="shared" si="2"/>
        <v>0</v>
      </c>
      <c r="M40" s="210">
        <f t="shared" si="3"/>
        <v>0</v>
      </c>
      <c r="N40" s="210">
        <f t="shared" si="4"/>
        <v>0</v>
      </c>
      <c r="O40" s="216" t="str">
        <f>"kgCO2/年/"&amp;調査票!D10&amp;""</f>
        <v>kgCO2/年/単位</v>
      </c>
      <c r="P40" s="29"/>
    </row>
    <row r="41" spans="1:16" s="9" customFormat="1" ht="17.25" customHeight="1" thickBot="1">
      <c r="A41" s="29"/>
      <c r="B41" s="29"/>
      <c r="C41" s="26" t="s">
        <v>155</v>
      </c>
      <c r="D41" s="219"/>
      <c r="E41" s="212">
        <v>0</v>
      </c>
      <c r="F41" s="213" t="str">
        <f>"L/年/"&amp;調査票!D10&amp;""</f>
        <v>L/年/単位</v>
      </c>
      <c r="G41" s="279">
        <v>0</v>
      </c>
      <c r="H41" s="280">
        <f t="shared" si="1"/>
        <v>0</v>
      </c>
      <c r="I41" s="281">
        <f t="shared" si="0"/>
        <v>0</v>
      </c>
      <c r="J41" s="220">
        <v>2.46</v>
      </c>
      <c r="K41" s="213" t="s">
        <v>153</v>
      </c>
      <c r="L41" s="210">
        <f t="shared" si="2"/>
        <v>0</v>
      </c>
      <c r="M41" s="210">
        <f t="shared" si="3"/>
        <v>0</v>
      </c>
      <c r="N41" s="210">
        <f t="shared" si="4"/>
        <v>0</v>
      </c>
      <c r="O41" s="216" t="str">
        <f>"kgCO2/年/"&amp;調査票!D10&amp;""</f>
        <v>kgCO2/年/単位</v>
      </c>
      <c r="P41" s="29"/>
    </row>
    <row r="42" spans="1:16" s="9" customFormat="1" ht="17.25" customHeight="1">
      <c r="A42" s="29"/>
      <c r="B42" s="29"/>
      <c r="C42" s="26" t="s">
        <v>156</v>
      </c>
      <c r="D42" s="221"/>
      <c r="E42" s="212">
        <v>0</v>
      </c>
      <c r="F42" s="213" t="str">
        <f>"☆/年/"&amp;調査票!D10&amp;""</f>
        <v>☆/年/単位</v>
      </c>
      <c r="G42" s="279">
        <v>0</v>
      </c>
      <c r="H42" s="280">
        <f t="shared" si="1"/>
        <v>0</v>
      </c>
      <c r="I42" s="282">
        <f t="shared" si="0"/>
        <v>0</v>
      </c>
      <c r="J42" s="222"/>
      <c r="K42" s="213" t="s">
        <v>157</v>
      </c>
      <c r="L42" s="210">
        <f t="shared" si="2"/>
        <v>0</v>
      </c>
      <c r="M42" s="210">
        <f t="shared" si="3"/>
        <v>0</v>
      </c>
      <c r="N42" s="210">
        <f t="shared" si="4"/>
        <v>0</v>
      </c>
      <c r="O42" s="216" t="str">
        <f>"kgCO2/年/"&amp;調査票!D10&amp;""</f>
        <v>kgCO2/年/単位</v>
      </c>
      <c r="P42" s="29"/>
    </row>
    <row r="43" spans="1:16" s="9" customFormat="1" ht="17.25" customHeight="1">
      <c r="A43" s="29"/>
      <c r="B43" s="29"/>
      <c r="C43" s="26" t="s">
        <v>158</v>
      </c>
      <c r="D43" s="223"/>
      <c r="E43" s="212">
        <v>0</v>
      </c>
      <c r="F43" s="213" t="str">
        <f>"☆/年/"&amp;調査票!D10&amp;""</f>
        <v>☆/年/単位</v>
      </c>
      <c r="G43" s="279">
        <v>0</v>
      </c>
      <c r="H43" s="280">
        <f t="shared" si="1"/>
        <v>0</v>
      </c>
      <c r="I43" s="282">
        <f t="shared" si="0"/>
        <v>0</v>
      </c>
      <c r="J43" s="224"/>
      <c r="K43" s="213" t="s">
        <v>157</v>
      </c>
      <c r="L43" s="210">
        <f t="shared" si="2"/>
        <v>0</v>
      </c>
      <c r="M43" s="210">
        <f t="shared" si="3"/>
        <v>0</v>
      </c>
      <c r="N43" s="210">
        <f t="shared" si="4"/>
        <v>0</v>
      </c>
      <c r="O43" s="216" t="str">
        <f>"kgCO2/年/"&amp;調査票!D10&amp;""</f>
        <v>kgCO2/年/単位</v>
      </c>
      <c r="P43" s="29"/>
    </row>
    <row r="44" spans="1:16" s="9" customFormat="1" ht="17.25" customHeight="1" thickBot="1">
      <c r="A44" s="29"/>
      <c r="B44" s="29"/>
      <c r="C44" s="225" t="s">
        <v>159</v>
      </c>
      <c r="D44" s="226"/>
      <c r="E44" s="227">
        <v>0</v>
      </c>
      <c r="F44" s="228" t="str">
        <f>"☆/年/"&amp;調査票!D10&amp;""</f>
        <v>☆/年/単位</v>
      </c>
      <c r="G44" s="283">
        <v>0</v>
      </c>
      <c r="H44" s="284">
        <f t="shared" si="1"/>
        <v>0</v>
      </c>
      <c r="I44" s="285">
        <f t="shared" si="0"/>
        <v>0</v>
      </c>
      <c r="J44" s="230"/>
      <c r="K44" s="231" t="s">
        <v>160</v>
      </c>
      <c r="L44" s="232">
        <f t="shared" si="2"/>
        <v>0</v>
      </c>
      <c r="M44" s="232">
        <f t="shared" si="3"/>
        <v>0</v>
      </c>
      <c r="N44" s="232">
        <f t="shared" si="4"/>
        <v>0</v>
      </c>
      <c r="O44" s="233" t="str">
        <f>"kgCO2/年/"&amp;調査票!D10&amp;""</f>
        <v>kgCO2/年/単位</v>
      </c>
      <c r="P44" s="29"/>
    </row>
    <row r="45" spans="1:16" s="9" customFormat="1" ht="26.25" customHeight="1" thickTop="1">
      <c r="A45" s="29"/>
      <c r="B45" s="29"/>
      <c r="C45" s="376" t="str">
        <f>"削減原単位[kgCO2/年/"&amp;調査票!D10&amp;"]"</f>
        <v>削減原単位[kgCO2/年/単位]</v>
      </c>
      <c r="D45" s="377"/>
      <c r="E45" s="377"/>
      <c r="F45" s="377"/>
      <c r="G45" s="377"/>
      <c r="H45" s="377"/>
      <c r="I45" s="377"/>
      <c r="J45" s="377"/>
      <c r="K45" s="378"/>
      <c r="L45" s="234">
        <f>SUM(L31:L44)</f>
        <v>0</v>
      </c>
      <c r="M45" s="234">
        <f>SUM(M31:M44)</f>
        <v>0</v>
      </c>
      <c r="N45" s="234">
        <f>SUM(N31:N44)</f>
        <v>0</v>
      </c>
      <c r="O45" s="238" t="str">
        <f>"kgCO2/年/"&amp;調査票!D10&amp;""</f>
        <v>kgCO2/年/単位</v>
      </c>
      <c r="P45" s="29"/>
    </row>
    <row r="46" spans="1:16" s="29" customFormat="1" ht="6" customHeight="1">
      <c r="C46" s="156"/>
      <c r="D46" s="156"/>
      <c r="E46" s="156"/>
      <c r="F46" s="156"/>
      <c r="G46" s="156"/>
      <c r="H46" s="156"/>
      <c r="I46" s="156"/>
      <c r="J46" s="156"/>
      <c r="K46" s="156"/>
      <c r="L46" s="133"/>
      <c r="M46" s="133"/>
      <c r="N46" s="133"/>
      <c r="O46" s="133"/>
    </row>
    <row r="47" spans="1:16" s="9" customFormat="1" ht="14.25" thickBot="1">
      <c r="A47" s="29"/>
      <c r="B47" s="29"/>
      <c r="C47" s="40" t="s">
        <v>100</v>
      </c>
      <c r="D47" s="133"/>
      <c r="E47" s="133"/>
      <c r="F47" s="133"/>
      <c r="G47" s="133"/>
      <c r="H47" s="133"/>
      <c r="I47" s="133"/>
      <c r="J47" s="133"/>
      <c r="K47" s="133"/>
      <c r="L47" s="133"/>
      <c r="M47" s="133"/>
      <c r="N47" s="133"/>
      <c r="O47" s="133"/>
      <c r="P47" s="29"/>
    </row>
    <row r="48" spans="1:16" s="9" customFormat="1">
      <c r="A48" s="29"/>
      <c r="B48" s="29"/>
      <c r="C48" s="316" t="s">
        <v>98</v>
      </c>
      <c r="D48" s="317"/>
      <c r="E48" s="317"/>
      <c r="F48" s="317"/>
      <c r="G48" s="317"/>
      <c r="H48" s="317"/>
      <c r="I48" s="317"/>
      <c r="J48" s="317"/>
      <c r="K48" s="317"/>
      <c r="L48" s="317"/>
      <c r="M48" s="317"/>
      <c r="N48" s="317"/>
      <c r="O48" s="318"/>
      <c r="P48" s="29"/>
    </row>
    <row r="49" spans="1:25" s="9" customFormat="1" ht="14.25" thickBot="1">
      <c r="A49" s="29"/>
      <c r="B49" s="29"/>
      <c r="C49" s="322"/>
      <c r="D49" s="323"/>
      <c r="E49" s="323"/>
      <c r="F49" s="323"/>
      <c r="G49" s="323"/>
      <c r="H49" s="323"/>
      <c r="I49" s="323"/>
      <c r="J49" s="323"/>
      <c r="K49" s="323"/>
      <c r="L49" s="323"/>
      <c r="M49" s="323"/>
      <c r="N49" s="323"/>
      <c r="O49" s="324"/>
      <c r="P49" s="29"/>
    </row>
    <row r="50" spans="1:25" s="9" customFormat="1" ht="5.25" customHeight="1">
      <c r="A50" s="29"/>
      <c r="B50" s="29"/>
      <c r="C50" s="158"/>
      <c r="D50" s="158"/>
      <c r="E50" s="158"/>
      <c r="F50" s="158"/>
      <c r="G50" s="158"/>
      <c r="H50" s="158"/>
      <c r="I50" s="158"/>
      <c r="J50" s="158"/>
      <c r="K50" s="158"/>
      <c r="L50" s="158"/>
      <c r="M50" s="158"/>
      <c r="N50" s="158"/>
      <c r="O50" s="158"/>
      <c r="P50" s="29"/>
    </row>
    <row r="51" spans="1:25" s="9" customFormat="1" ht="14.25">
      <c r="A51" s="29"/>
      <c r="B51" s="299" t="s">
        <v>114</v>
      </c>
      <c r="C51" s="299"/>
      <c r="D51" s="299"/>
      <c r="E51" s="299"/>
      <c r="F51" s="299"/>
      <c r="G51" s="299"/>
      <c r="H51" s="299"/>
      <c r="I51" s="299"/>
      <c r="J51" s="299"/>
      <c r="K51" s="299"/>
      <c r="L51" s="299"/>
      <c r="M51" s="299"/>
      <c r="N51" s="299"/>
      <c r="O51" s="299"/>
      <c r="P51" s="29"/>
    </row>
    <row r="52" spans="1:25" s="9" customFormat="1">
      <c r="A52" s="29"/>
      <c r="B52" s="29"/>
      <c r="C52" s="39"/>
      <c r="D52" s="39"/>
      <c r="E52" s="39"/>
      <c r="F52" s="39"/>
      <c r="G52" s="39"/>
      <c r="H52" s="77"/>
      <c r="I52" s="39"/>
      <c r="J52" s="77"/>
      <c r="K52" s="29"/>
      <c r="L52" s="29"/>
      <c r="M52" s="29"/>
      <c r="N52" s="29"/>
      <c r="O52" s="29"/>
      <c r="P52" s="29"/>
    </row>
    <row r="53" spans="1:25" s="4" customFormat="1">
      <c r="A53" s="29"/>
      <c r="B53" s="19" t="s">
        <v>89</v>
      </c>
      <c r="C53" s="12"/>
      <c r="D53" s="12"/>
      <c r="E53" s="12"/>
      <c r="F53" s="12"/>
      <c r="G53" s="12"/>
      <c r="H53" s="12"/>
      <c r="I53" s="12"/>
      <c r="J53" s="12"/>
      <c r="K53" s="12"/>
      <c r="L53" s="12"/>
      <c r="M53" s="12"/>
      <c r="N53" s="12"/>
      <c r="O53" s="12"/>
      <c r="P53" s="53"/>
      <c r="Q53" s="9"/>
      <c r="R53" s="9"/>
      <c r="S53" s="9"/>
      <c r="T53" s="9"/>
      <c r="U53" s="9"/>
      <c r="V53" s="9"/>
      <c r="W53" s="9"/>
      <c r="X53" s="9"/>
      <c r="Y53" s="9"/>
    </row>
    <row r="54" spans="1:25" s="4" customFormat="1" ht="13.5" customHeight="1" thickBot="1">
      <c r="A54" s="29"/>
      <c r="B54" s="29"/>
      <c r="C54" s="74"/>
      <c r="D54" s="29"/>
      <c r="E54" s="29"/>
      <c r="F54" s="29"/>
      <c r="G54" s="29"/>
      <c r="H54" s="29"/>
      <c r="I54" s="29"/>
      <c r="J54" s="29"/>
      <c r="K54" s="29"/>
      <c r="L54" s="29"/>
      <c r="M54" s="29"/>
      <c r="N54" s="29"/>
      <c r="O54" s="29"/>
      <c r="P54" s="29"/>
      <c r="Q54" s="9"/>
      <c r="R54" s="9"/>
      <c r="S54" s="9"/>
      <c r="T54" s="9"/>
      <c r="U54" s="9"/>
      <c r="V54" s="9"/>
      <c r="W54" s="9"/>
      <c r="X54" s="9"/>
      <c r="Y54" s="9"/>
    </row>
    <row r="55" spans="1:25" ht="96.75" customHeight="1" thickBot="1">
      <c r="A55" s="29"/>
      <c r="B55" s="29"/>
      <c r="C55" s="364" t="s">
        <v>173</v>
      </c>
      <c r="D55" s="365"/>
      <c r="E55" s="365"/>
      <c r="F55" s="379"/>
      <c r="G55" s="380" t="s">
        <v>215</v>
      </c>
      <c r="H55" s="381"/>
      <c r="I55" s="382"/>
      <c r="J55" s="380" t="s">
        <v>163</v>
      </c>
      <c r="K55" s="381"/>
      <c r="L55" s="383" t="s">
        <v>164</v>
      </c>
      <c r="M55" s="384"/>
      <c r="N55" s="385"/>
      <c r="O55" s="235"/>
      <c r="P55" s="39"/>
      <c r="Q55"/>
      <c r="R55"/>
      <c r="S55"/>
      <c r="T55"/>
      <c r="U55"/>
      <c r="V55"/>
      <c r="W55"/>
      <c r="X55"/>
      <c r="Y55"/>
    </row>
    <row r="56" spans="1:25" ht="26.25" customHeight="1">
      <c r="A56" s="29"/>
      <c r="B56" s="29"/>
      <c r="C56" s="74"/>
      <c r="D56" s="74"/>
      <c r="E56" s="29"/>
      <c r="F56" s="29"/>
      <c r="G56" s="29"/>
      <c r="H56" s="29"/>
      <c r="I56" s="29"/>
      <c r="J56" s="29"/>
      <c r="K56" s="29"/>
      <c r="L56" s="29"/>
      <c r="M56" s="29"/>
      <c r="N56" s="29"/>
      <c r="O56" s="29"/>
      <c r="P56" s="29"/>
      <c r="Q56"/>
      <c r="R56"/>
      <c r="S56"/>
      <c r="T56"/>
      <c r="U56"/>
      <c r="V56"/>
      <c r="W56"/>
      <c r="X56"/>
      <c r="Y56"/>
    </row>
    <row r="57" spans="1:25" s="9" customFormat="1" ht="17.25" customHeight="1">
      <c r="A57" s="29"/>
      <c r="B57" s="29"/>
      <c r="C57" s="336" t="s">
        <v>15</v>
      </c>
      <c r="D57" s="338"/>
      <c r="E57" s="336" t="s">
        <v>144</v>
      </c>
      <c r="F57" s="338"/>
      <c r="G57" s="349" t="s">
        <v>174</v>
      </c>
      <c r="H57" s="350"/>
      <c r="I57" s="350"/>
      <c r="J57" s="351" t="s">
        <v>145</v>
      </c>
      <c r="K57" s="352"/>
      <c r="L57" s="330" t="s">
        <v>146</v>
      </c>
      <c r="M57" s="331"/>
      <c r="N57" s="331"/>
      <c r="O57" s="332"/>
      <c r="P57" s="29"/>
    </row>
    <row r="58" spans="1:25" s="9" customFormat="1" ht="17.25" customHeight="1" thickBot="1">
      <c r="A58" s="29"/>
      <c r="B58" s="29"/>
      <c r="C58" s="386"/>
      <c r="D58" s="387"/>
      <c r="E58" s="348"/>
      <c r="F58" s="341"/>
      <c r="G58" s="198">
        <v>2016</v>
      </c>
      <c r="H58" s="198">
        <v>2020</v>
      </c>
      <c r="I58" s="199">
        <v>2030</v>
      </c>
      <c r="J58" s="353"/>
      <c r="K58" s="354"/>
      <c r="L58" s="200">
        <v>2016</v>
      </c>
      <c r="M58" s="200">
        <v>2020</v>
      </c>
      <c r="N58" s="201">
        <v>2030</v>
      </c>
      <c r="O58" s="202"/>
      <c r="P58" s="29"/>
    </row>
    <row r="59" spans="1:25" s="9" customFormat="1" ht="17.25" customHeight="1" thickTop="1">
      <c r="A59" s="29"/>
      <c r="B59" s="29"/>
      <c r="C59" s="203" t="s">
        <v>4</v>
      </c>
      <c r="D59" s="204"/>
      <c r="E59" s="205">
        <v>0</v>
      </c>
      <c r="F59" s="206" t="str">
        <f>"kWh/年/"&amp;調査票!D10&amp;""</f>
        <v>kWh/年/単位</v>
      </c>
      <c r="G59" s="207">
        <v>0</v>
      </c>
      <c r="H59" s="258">
        <f>G59</f>
        <v>0</v>
      </c>
      <c r="I59" s="259">
        <f t="shared" ref="I59:I72" si="5">H59</f>
        <v>0</v>
      </c>
      <c r="J59" s="208">
        <f>ROUND(0.55,2)</f>
        <v>0.55000000000000004</v>
      </c>
      <c r="K59" s="209" t="s">
        <v>165</v>
      </c>
      <c r="L59" s="210">
        <f t="shared" ref="L59:M72" si="6">($E59-G59)*$J59</f>
        <v>0</v>
      </c>
      <c r="M59" s="210">
        <f t="shared" si="6"/>
        <v>0</v>
      </c>
      <c r="N59" s="210">
        <f t="shared" ref="N59:N72" si="7">(E59-I59)*J59</f>
        <v>0</v>
      </c>
      <c r="O59" s="211" t="str">
        <f>"kgCO2/年/"&amp;調査票!D10&amp;""</f>
        <v>kgCO2/年/単位</v>
      </c>
      <c r="P59" s="29"/>
    </row>
    <row r="60" spans="1:25" s="9" customFormat="1" ht="17.25" customHeight="1">
      <c r="A60" s="29"/>
      <c r="B60" s="29"/>
      <c r="C60" s="26" t="s">
        <v>1</v>
      </c>
      <c r="D60" s="27"/>
      <c r="E60" s="212">
        <v>0</v>
      </c>
      <c r="F60" s="213" t="str">
        <f>"N㎥/年/"&amp;調査票!D10&amp;""</f>
        <v>N㎥/年/単位</v>
      </c>
      <c r="G60" s="214">
        <v>0</v>
      </c>
      <c r="H60" s="260">
        <f t="shared" ref="H60:H72" si="8">G60</f>
        <v>0</v>
      </c>
      <c r="I60" s="261">
        <f t="shared" si="5"/>
        <v>0</v>
      </c>
      <c r="J60" s="215">
        <f>ROUND(44.8*0.0136*44/12,2)</f>
        <v>2.23</v>
      </c>
      <c r="K60" s="213" t="s">
        <v>166</v>
      </c>
      <c r="L60" s="210">
        <f t="shared" si="6"/>
        <v>0</v>
      </c>
      <c r="M60" s="210">
        <f t="shared" si="6"/>
        <v>0</v>
      </c>
      <c r="N60" s="210">
        <f t="shared" si="7"/>
        <v>0</v>
      </c>
      <c r="O60" s="216" t="str">
        <f>"kgCO2/年/"&amp;調査票!D10&amp;""</f>
        <v>kgCO2/年/単位</v>
      </c>
      <c r="P60" s="29"/>
    </row>
    <row r="61" spans="1:25" s="9" customFormat="1" ht="17.25" customHeight="1">
      <c r="A61" s="29"/>
      <c r="B61" s="29"/>
      <c r="C61" s="26" t="s">
        <v>149</v>
      </c>
      <c r="D61" s="27"/>
      <c r="E61" s="212">
        <v>0</v>
      </c>
      <c r="F61" s="213" t="str">
        <f>"kg/年/"&amp;調査票!D10&amp;""</f>
        <v>kg/年/単位</v>
      </c>
      <c r="G61" s="214">
        <v>0</v>
      </c>
      <c r="H61" s="260">
        <f t="shared" si="8"/>
        <v>0</v>
      </c>
      <c r="I61" s="261">
        <f t="shared" si="5"/>
        <v>0</v>
      </c>
      <c r="J61" s="215">
        <v>2.33</v>
      </c>
      <c r="K61" s="213" t="s">
        <v>167</v>
      </c>
      <c r="L61" s="210">
        <f t="shared" si="6"/>
        <v>0</v>
      </c>
      <c r="M61" s="210">
        <f t="shared" si="6"/>
        <v>0</v>
      </c>
      <c r="N61" s="210">
        <f t="shared" si="7"/>
        <v>0</v>
      </c>
      <c r="O61" s="216" t="str">
        <f>"kgCO2/年/"&amp;調査票!D10&amp;""</f>
        <v>kgCO2/年/単位</v>
      </c>
      <c r="P61" s="29"/>
    </row>
    <row r="62" spans="1:25" s="9" customFormat="1" ht="17.25" customHeight="1">
      <c r="A62" s="29"/>
      <c r="B62" s="29"/>
      <c r="C62" s="26" t="s">
        <v>168</v>
      </c>
      <c r="D62" s="27"/>
      <c r="E62" s="212">
        <v>0</v>
      </c>
      <c r="F62" s="213" t="str">
        <f>"kg/年/"&amp;調査票!D10&amp;""</f>
        <v>kg/年/単位</v>
      </c>
      <c r="G62" s="214">
        <v>0</v>
      </c>
      <c r="H62" s="260">
        <f t="shared" si="8"/>
        <v>0</v>
      </c>
      <c r="I62" s="261">
        <f t="shared" si="5"/>
        <v>0</v>
      </c>
      <c r="J62" s="215">
        <f>ROUND(50.8*0.0161*44/12,2)</f>
        <v>3</v>
      </c>
      <c r="K62" s="213" t="s">
        <v>167</v>
      </c>
      <c r="L62" s="210">
        <f t="shared" si="6"/>
        <v>0</v>
      </c>
      <c r="M62" s="210">
        <f t="shared" si="6"/>
        <v>0</v>
      </c>
      <c r="N62" s="210">
        <f t="shared" si="7"/>
        <v>0</v>
      </c>
      <c r="O62" s="216" t="str">
        <f>"kgCO2/年/"&amp;調査票!D10&amp;""</f>
        <v>kgCO2/年/単位</v>
      </c>
      <c r="P62" s="29"/>
    </row>
    <row r="63" spans="1:25" s="9" customFormat="1" ht="17.25" customHeight="1">
      <c r="A63" s="29"/>
      <c r="B63" s="29"/>
      <c r="C63" s="26" t="s">
        <v>169</v>
      </c>
      <c r="D63" s="27"/>
      <c r="E63" s="212">
        <v>0</v>
      </c>
      <c r="F63" s="213" t="str">
        <f>"kg/年/"&amp;調査票!D10&amp;""</f>
        <v>kg/年/単位</v>
      </c>
      <c r="G63" s="214">
        <v>0</v>
      </c>
      <c r="H63" s="260">
        <f t="shared" si="8"/>
        <v>0</v>
      </c>
      <c r="I63" s="261">
        <f t="shared" si="5"/>
        <v>0</v>
      </c>
      <c r="J63" s="215">
        <v>2.7</v>
      </c>
      <c r="K63" s="213" t="s">
        <v>167</v>
      </c>
      <c r="L63" s="210">
        <f t="shared" si="6"/>
        <v>0</v>
      </c>
      <c r="M63" s="210">
        <f t="shared" si="6"/>
        <v>0</v>
      </c>
      <c r="N63" s="210">
        <f t="shared" si="7"/>
        <v>0</v>
      </c>
      <c r="O63" s="216" t="str">
        <f>"kgCO2/年/"&amp;調査票!D10&amp;""</f>
        <v>kgCO2/年/単位</v>
      </c>
      <c r="P63" s="29"/>
    </row>
    <row r="64" spans="1:25" s="9" customFormat="1" ht="17.25" customHeight="1">
      <c r="A64" s="29"/>
      <c r="B64" s="29"/>
      <c r="C64" s="26" t="s">
        <v>2</v>
      </c>
      <c r="D64" s="27"/>
      <c r="E64" s="212">
        <v>0</v>
      </c>
      <c r="F64" s="213" t="str">
        <f>"L/年/"&amp;調査票!D10&amp;""</f>
        <v>L/年/単位</v>
      </c>
      <c r="G64" s="214">
        <v>0</v>
      </c>
      <c r="H64" s="260">
        <f t="shared" si="8"/>
        <v>0</v>
      </c>
      <c r="I64" s="261">
        <f t="shared" si="5"/>
        <v>0</v>
      </c>
      <c r="J64" s="215">
        <f>ROUND(36.7*0.0185*44/12,2)</f>
        <v>2.4900000000000002</v>
      </c>
      <c r="K64" s="213" t="s">
        <v>170</v>
      </c>
      <c r="L64" s="210">
        <f t="shared" si="6"/>
        <v>0</v>
      </c>
      <c r="M64" s="210">
        <f t="shared" si="6"/>
        <v>0</v>
      </c>
      <c r="N64" s="210">
        <f t="shared" si="7"/>
        <v>0</v>
      </c>
      <c r="O64" s="216" t="str">
        <f>"kgCO2/年/"&amp;調査票!D10&amp;""</f>
        <v>kgCO2/年/単位</v>
      </c>
      <c r="P64" s="29"/>
    </row>
    <row r="65" spans="1:25" s="9" customFormat="1" ht="17.25" customHeight="1">
      <c r="A65" s="29"/>
      <c r="B65" s="29"/>
      <c r="C65" s="26" t="s">
        <v>3</v>
      </c>
      <c r="D65" s="27"/>
      <c r="E65" s="212">
        <v>0</v>
      </c>
      <c r="F65" s="213" t="str">
        <f>"L/年/"&amp;調査票!D10&amp;""</f>
        <v>L/年/単位</v>
      </c>
      <c r="G65" s="214">
        <v>0</v>
      </c>
      <c r="H65" s="260">
        <f t="shared" si="8"/>
        <v>0</v>
      </c>
      <c r="I65" s="261">
        <f t="shared" si="5"/>
        <v>0</v>
      </c>
      <c r="J65" s="217">
        <f>ROUND(39.1*0.0189*44/12,2)</f>
        <v>2.71</v>
      </c>
      <c r="K65" s="213" t="s">
        <v>170</v>
      </c>
      <c r="L65" s="210">
        <f t="shared" si="6"/>
        <v>0</v>
      </c>
      <c r="M65" s="210">
        <f t="shared" si="6"/>
        <v>0</v>
      </c>
      <c r="N65" s="210">
        <f t="shared" si="7"/>
        <v>0</v>
      </c>
      <c r="O65" s="216" t="str">
        <f>"kgCO2/年/"&amp;調査票!D10&amp;""</f>
        <v>kgCO2/年/単位</v>
      </c>
      <c r="P65" s="29"/>
    </row>
    <row r="66" spans="1:25" s="9" customFormat="1" ht="17.25" customHeight="1">
      <c r="A66" s="29"/>
      <c r="B66" s="29"/>
      <c r="C66" s="26" t="s">
        <v>5</v>
      </c>
      <c r="D66" s="27"/>
      <c r="E66" s="212">
        <v>0</v>
      </c>
      <c r="F66" s="213" t="str">
        <f>"L/年/"&amp;調査票!D10&amp;""</f>
        <v>L/年/単位</v>
      </c>
      <c r="G66" s="214">
        <v>0</v>
      </c>
      <c r="H66" s="260">
        <f t="shared" si="8"/>
        <v>0</v>
      </c>
      <c r="I66" s="261">
        <f t="shared" si="5"/>
        <v>0</v>
      </c>
      <c r="J66" s="217">
        <f>ROUND(41.9*0.0195*44/12,2)</f>
        <v>3</v>
      </c>
      <c r="K66" s="213" t="s">
        <v>170</v>
      </c>
      <c r="L66" s="210">
        <f t="shared" si="6"/>
        <v>0</v>
      </c>
      <c r="M66" s="210">
        <f t="shared" si="6"/>
        <v>0</v>
      </c>
      <c r="N66" s="210">
        <f t="shared" si="7"/>
        <v>0</v>
      </c>
      <c r="O66" s="216" t="str">
        <f>"kgCO2/年/"&amp;調査票!D10&amp;""</f>
        <v>kgCO2/年/単位</v>
      </c>
      <c r="P66" s="29"/>
    </row>
    <row r="67" spans="1:25" s="9" customFormat="1" ht="17.25" customHeight="1">
      <c r="A67" s="29"/>
      <c r="B67" s="29"/>
      <c r="C67" s="26" t="s">
        <v>171</v>
      </c>
      <c r="D67" s="27"/>
      <c r="E67" s="212">
        <v>0</v>
      </c>
      <c r="F67" s="213" t="str">
        <f>"L/年/"&amp;調査票!D10&amp;""</f>
        <v>L/年/単位</v>
      </c>
      <c r="G67" s="214">
        <v>0</v>
      </c>
      <c r="H67" s="260">
        <f t="shared" si="8"/>
        <v>0</v>
      </c>
      <c r="I67" s="261">
        <f t="shared" si="5"/>
        <v>0</v>
      </c>
      <c r="J67" s="215">
        <f>ROUND(34.6*0.0183*44/12,2)</f>
        <v>2.3199999999999998</v>
      </c>
      <c r="K67" s="213" t="s">
        <v>170</v>
      </c>
      <c r="L67" s="210">
        <f t="shared" si="6"/>
        <v>0</v>
      </c>
      <c r="M67" s="210">
        <f t="shared" si="6"/>
        <v>0</v>
      </c>
      <c r="N67" s="210">
        <f t="shared" si="7"/>
        <v>0</v>
      </c>
      <c r="O67" s="216" t="str">
        <f>"kgCO2/年/"&amp;調査票!D10&amp;""</f>
        <v>kgCO2/年/単位</v>
      </c>
      <c r="P67" s="29"/>
    </row>
    <row r="68" spans="1:25" s="9" customFormat="1" ht="17.25" customHeight="1">
      <c r="A68" s="29"/>
      <c r="B68" s="29"/>
      <c r="C68" s="26" t="s">
        <v>7</v>
      </c>
      <c r="D68" s="218"/>
      <c r="E68" s="212">
        <v>0</v>
      </c>
      <c r="F68" s="213" t="str">
        <f>"L/年/"&amp;調査票!D10&amp;""</f>
        <v>L/年/単位</v>
      </c>
      <c r="G68" s="214">
        <v>0</v>
      </c>
      <c r="H68" s="260">
        <f t="shared" si="8"/>
        <v>0</v>
      </c>
      <c r="I68" s="261">
        <f t="shared" si="5"/>
        <v>0</v>
      </c>
      <c r="J68" s="215">
        <f>ROUND(37.7*0.0187*44/12,2)</f>
        <v>2.58</v>
      </c>
      <c r="K68" s="213" t="s">
        <v>170</v>
      </c>
      <c r="L68" s="210">
        <f t="shared" si="6"/>
        <v>0</v>
      </c>
      <c r="M68" s="210">
        <f t="shared" si="6"/>
        <v>0</v>
      </c>
      <c r="N68" s="210">
        <f t="shared" si="7"/>
        <v>0</v>
      </c>
      <c r="O68" s="216" t="str">
        <f>"kgCO2/年/"&amp;調査票!D10&amp;""</f>
        <v>kgCO2/年/単位</v>
      </c>
      <c r="P68" s="29"/>
    </row>
    <row r="69" spans="1:25" s="9" customFormat="1" ht="17.25" customHeight="1" thickBot="1">
      <c r="A69" s="29"/>
      <c r="B69" s="29"/>
      <c r="C69" s="26" t="s">
        <v>155</v>
      </c>
      <c r="D69" s="219"/>
      <c r="E69" s="212">
        <v>0</v>
      </c>
      <c r="F69" s="213" t="str">
        <f>"L/年/"&amp;調査票!D10&amp;""</f>
        <v>L/年/単位</v>
      </c>
      <c r="G69" s="214">
        <v>0</v>
      </c>
      <c r="H69" s="260">
        <f t="shared" si="8"/>
        <v>0</v>
      </c>
      <c r="I69" s="261">
        <f t="shared" si="5"/>
        <v>0</v>
      </c>
      <c r="J69" s="220">
        <v>2.46</v>
      </c>
      <c r="K69" s="213" t="s">
        <v>170</v>
      </c>
      <c r="L69" s="210">
        <f t="shared" si="6"/>
        <v>0</v>
      </c>
      <c r="M69" s="210">
        <f t="shared" si="6"/>
        <v>0</v>
      </c>
      <c r="N69" s="210">
        <f t="shared" si="7"/>
        <v>0</v>
      </c>
      <c r="O69" s="216" t="str">
        <f>"kgCO2/年/"&amp;調査票!D10&amp;""</f>
        <v>kgCO2/年/単位</v>
      </c>
      <c r="P69" s="29"/>
    </row>
    <row r="70" spans="1:25" s="9" customFormat="1" ht="17.25" customHeight="1">
      <c r="A70" s="29"/>
      <c r="B70" s="29"/>
      <c r="C70" s="26" t="s">
        <v>156</v>
      </c>
      <c r="D70" s="221"/>
      <c r="E70" s="212">
        <v>0</v>
      </c>
      <c r="F70" s="213" t="str">
        <f>"☆/年/"&amp;調査票!D10&amp;""</f>
        <v>☆/年/単位</v>
      </c>
      <c r="G70" s="214">
        <v>0</v>
      </c>
      <c r="H70" s="260">
        <f t="shared" si="8"/>
        <v>0</v>
      </c>
      <c r="I70" s="262">
        <f t="shared" si="5"/>
        <v>0</v>
      </c>
      <c r="J70" s="222"/>
      <c r="K70" s="213" t="s">
        <v>172</v>
      </c>
      <c r="L70" s="210">
        <f t="shared" si="6"/>
        <v>0</v>
      </c>
      <c r="M70" s="210">
        <f t="shared" si="6"/>
        <v>0</v>
      </c>
      <c r="N70" s="210">
        <f t="shared" si="7"/>
        <v>0</v>
      </c>
      <c r="O70" s="216" t="str">
        <f>"kgCO2/年/"&amp;調査票!D10&amp;""</f>
        <v>kgCO2/年/単位</v>
      </c>
      <c r="P70" s="29"/>
    </row>
    <row r="71" spans="1:25" s="9" customFormat="1" ht="17.25" customHeight="1">
      <c r="A71" s="29"/>
      <c r="B71" s="29"/>
      <c r="C71" s="26" t="s">
        <v>158</v>
      </c>
      <c r="D71" s="223"/>
      <c r="E71" s="212">
        <v>0</v>
      </c>
      <c r="F71" s="213" t="str">
        <f>"☆/年/"&amp;調査票!D10&amp;""</f>
        <v>☆/年/単位</v>
      </c>
      <c r="G71" s="214">
        <v>0</v>
      </c>
      <c r="H71" s="260">
        <f t="shared" si="8"/>
        <v>0</v>
      </c>
      <c r="I71" s="262">
        <f t="shared" si="5"/>
        <v>0</v>
      </c>
      <c r="J71" s="224"/>
      <c r="K71" s="213" t="s">
        <v>172</v>
      </c>
      <c r="L71" s="210">
        <f t="shared" si="6"/>
        <v>0</v>
      </c>
      <c r="M71" s="210">
        <f t="shared" si="6"/>
        <v>0</v>
      </c>
      <c r="N71" s="210">
        <f t="shared" si="7"/>
        <v>0</v>
      </c>
      <c r="O71" s="216" t="str">
        <f>"kgCO2/年/"&amp;調査票!D10&amp;""</f>
        <v>kgCO2/年/単位</v>
      </c>
      <c r="P71" s="29"/>
    </row>
    <row r="72" spans="1:25" s="9" customFormat="1" ht="17.25" customHeight="1" thickBot="1">
      <c r="A72" s="29"/>
      <c r="B72" s="29"/>
      <c r="C72" s="225" t="s">
        <v>159</v>
      </c>
      <c r="D72" s="226"/>
      <c r="E72" s="227">
        <v>0</v>
      </c>
      <c r="F72" s="228" t="str">
        <f>"☆/年/"&amp;調査票!D10&amp;""</f>
        <v>☆/年/単位</v>
      </c>
      <c r="G72" s="229">
        <v>0</v>
      </c>
      <c r="H72" s="263">
        <f t="shared" si="8"/>
        <v>0</v>
      </c>
      <c r="I72" s="264">
        <f t="shared" si="5"/>
        <v>0</v>
      </c>
      <c r="J72" s="230"/>
      <c r="K72" s="231" t="s">
        <v>160</v>
      </c>
      <c r="L72" s="232">
        <f t="shared" si="6"/>
        <v>0</v>
      </c>
      <c r="M72" s="232">
        <f t="shared" si="6"/>
        <v>0</v>
      </c>
      <c r="N72" s="232">
        <f t="shared" si="7"/>
        <v>0</v>
      </c>
      <c r="O72" s="233" t="str">
        <f>"kgCO2/年/"&amp;調査票!D10&amp;""</f>
        <v>kgCO2/年/単位</v>
      </c>
      <c r="P72" s="76"/>
    </row>
    <row r="73" spans="1:25" s="9" customFormat="1" ht="27" customHeight="1" thickTop="1">
      <c r="A73" s="29"/>
      <c r="B73" s="29"/>
      <c r="C73" s="376" t="str">
        <f>"削減原単位[kgCO2/年/"&amp;調査票!D10&amp;"]"</f>
        <v>削減原単位[kgCO2/年/単位]</v>
      </c>
      <c r="D73" s="377"/>
      <c r="E73" s="377"/>
      <c r="F73" s="377"/>
      <c r="G73" s="377"/>
      <c r="H73" s="377"/>
      <c r="I73" s="377"/>
      <c r="J73" s="377"/>
      <c r="K73" s="378"/>
      <c r="L73" s="274">
        <f>SUM(L59:L72)</f>
        <v>0</v>
      </c>
      <c r="M73" s="274">
        <f>SUM(M59:M72)</f>
        <v>0</v>
      </c>
      <c r="N73" s="274">
        <f>SUM(N59:N72)</f>
        <v>0</v>
      </c>
      <c r="O73" s="237" t="str">
        <f>"kgCO2/年/"&amp;調査票!D10&amp;""</f>
        <v>kgCO2/年/単位</v>
      </c>
      <c r="P73" s="29"/>
    </row>
    <row r="74" spans="1:25" s="29" customFormat="1" ht="5.25" customHeight="1">
      <c r="C74" s="156"/>
      <c r="D74" s="156"/>
      <c r="E74" s="156"/>
      <c r="F74" s="156"/>
      <c r="G74" s="156"/>
      <c r="H74" s="156"/>
      <c r="I74" s="156"/>
      <c r="J74" s="156"/>
      <c r="K74" s="156"/>
      <c r="L74" s="134"/>
      <c r="M74" s="134"/>
      <c r="N74" s="134"/>
      <c r="O74" s="236"/>
    </row>
    <row r="75" spans="1:25" s="9" customFormat="1" ht="14.25" thickBot="1">
      <c r="A75" s="29"/>
      <c r="B75" s="29"/>
      <c r="C75" s="40" t="s">
        <v>99</v>
      </c>
      <c r="D75" s="133"/>
      <c r="E75" s="133"/>
      <c r="F75" s="133"/>
      <c r="G75" s="133"/>
      <c r="H75" s="133"/>
      <c r="I75" s="133"/>
      <c r="J75" s="133"/>
      <c r="K75" s="133"/>
      <c r="L75" s="134"/>
      <c r="M75" s="134"/>
      <c r="N75" s="134"/>
      <c r="O75" s="133"/>
      <c r="P75" s="29"/>
    </row>
    <row r="76" spans="1:25" s="9" customFormat="1">
      <c r="A76" s="29"/>
      <c r="B76" s="29"/>
      <c r="C76" s="316" t="s">
        <v>98</v>
      </c>
      <c r="D76" s="317"/>
      <c r="E76" s="317"/>
      <c r="F76" s="317"/>
      <c r="G76" s="317"/>
      <c r="H76" s="317"/>
      <c r="I76" s="317"/>
      <c r="J76" s="317"/>
      <c r="K76" s="317"/>
      <c r="L76" s="317"/>
      <c r="M76" s="317"/>
      <c r="N76" s="317"/>
      <c r="O76" s="318"/>
      <c r="P76" s="29"/>
    </row>
    <row r="77" spans="1:25" s="9" customFormat="1" ht="14.25" thickBot="1">
      <c r="A77" s="29"/>
      <c r="B77" s="29"/>
      <c r="C77" s="322"/>
      <c r="D77" s="323"/>
      <c r="E77" s="323"/>
      <c r="F77" s="323"/>
      <c r="G77" s="323"/>
      <c r="H77" s="323"/>
      <c r="I77" s="323"/>
      <c r="J77" s="323"/>
      <c r="K77" s="323"/>
      <c r="L77" s="323"/>
      <c r="M77" s="323"/>
      <c r="N77" s="323"/>
      <c r="O77" s="324"/>
      <c r="P77" s="29"/>
    </row>
    <row r="78" spans="1:25" s="9" customFormat="1" ht="5.25" customHeight="1">
      <c r="A78" s="29"/>
      <c r="B78" s="29"/>
      <c r="C78" s="158"/>
      <c r="D78" s="158"/>
      <c r="E78" s="158"/>
      <c r="F78" s="158"/>
      <c r="G78" s="158"/>
      <c r="H78" s="158"/>
      <c r="I78" s="158"/>
      <c r="J78" s="158"/>
      <c r="K78" s="158"/>
      <c r="L78" s="158"/>
      <c r="M78" s="158"/>
      <c r="N78" s="158"/>
      <c r="O78" s="158"/>
      <c r="P78" s="29"/>
    </row>
    <row r="79" spans="1:25" s="9" customFormat="1" ht="14.25">
      <c r="A79" s="29"/>
      <c r="B79" s="299" t="s">
        <v>114</v>
      </c>
      <c r="C79" s="299"/>
      <c r="D79" s="299"/>
      <c r="E79" s="299"/>
      <c r="F79" s="299"/>
      <c r="G79" s="299"/>
      <c r="H79" s="299"/>
      <c r="I79" s="299"/>
      <c r="J79" s="299"/>
      <c r="K79" s="299"/>
      <c r="L79" s="299"/>
      <c r="M79" s="299"/>
      <c r="N79" s="299"/>
      <c r="O79" s="299"/>
      <c r="P79" s="29"/>
    </row>
    <row r="80" spans="1:25" s="4" customFormat="1">
      <c r="A80" s="29"/>
      <c r="B80" s="29"/>
      <c r="C80" s="29"/>
      <c r="D80" s="29"/>
      <c r="E80" s="29"/>
      <c r="F80" s="29"/>
      <c r="G80" s="29"/>
      <c r="H80" s="29"/>
      <c r="I80" s="29"/>
      <c r="J80" s="29"/>
      <c r="K80" s="29"/>
      <c r="L80" s="29"/>
      <c r="M80" s="29"/>
      <c r="N80" s="29"/>
      <c r="O80" s="29"/>
      <c r="P80" s="29"/>
      <c r="Q80" s="9"/>
      <c r="R80" s="9"/>
      <c r="S80" s="9"/>
      <c r="T80" s="9"/>
      <c r="U80" s="9"/>
      <c r="V80" s="9"/>
      <c r="W80" s="9"/>
      <c r="X80" s="9"/>
      <c r="Y80" s="9"/>
    </row>
    <row r="81" spans="1:25" s="4" customFormat="1">
      <c r="A81" s="29"/>
      <c r="B81" s="19" t="s">
        <v>94</v>
      </c>
      <c r="C81" s="22"/>
      <c r="D81" s="22"/>
      <c r="E81" s="22"/>
      <c r="F81" s="22"/>
      <c r="G81" s="22"/>
      <c r="H81" s="22"/>
      <c r="I81" s="22"/>
      <c r="J81" s="22"/>
      <c r="K81" s="22"/>
      <c r="L81" s="22"/>
      <c r="M81" s="22"/>
      <c r="N81" s="22"/>
      <c r="O81" s="22"/>
      <c r="P81" s="29"/>
      <c r="Q81" s="9"/>
      <c r="R81" s="9"/>
      <c r="S81" s="9"/>
      <c r="T81" s="9"/>
      <c r="U81" s="9"/>
      <c r="V81" s="9"/>
      <c r="W81" s="9"/>
      <c r="X81" s="9"/>
      <c r="Y81" s="9"/>
    </row>
    <row r="82" spans="1:25" s="4" customFormat="1" ht="16.5" customHeight="1" thickBot="1">
      <c r="A82" s="29"/>
      <c r="B82" s="29"/>
      <c r="C82" s="74"/>
      <c r="D82" s="29"/>
      <c r="E82" s="29"/>
      <c r="F82" s="29"/>
      <c r="G82" s="29"/>
      <c r="H82" s="29"/>
      <c r="I82" s="29"/>
      <c r="J82" s="29"/>
      <c r="K82" s="29"/>
      <c r="L82" s="29"/>
      <c r="M82" s="29"/>
      <c r="N82" s="29"/>
      <c r="O82" s="29"/>
      <c r="P82" s="39"/>
      <c r="Q82" s="9"/>
      <c r="R82" s="9"/>
      <c r="S82" s="9"/>
      <c r="T82" s="9"/>
      <c r="U82" s="9"/>
      <c r="V82" s="9"/>
      <c r="W82" s="9"/>
      <c r="X82" s="9"/>
      <c r="Y82" s="9"/>
    </row>
    <row r="83" spans="1:25" s="9" customFormat="1" ht="43.5" customHeight="1" thickBot="1">
      <c r="A83" s="29"/>
      <c r="B83" s="29"/>
      <c r="C83" s="361" t="s">
        <v>187</v>
      </c>
      <c r="D83" s="362"/>
      <c r="E83" s="362"/>
      <c r="F83" s="362"/>
      <c r="G83" s="362"/>
      <c r="H83" s="362"/>
      <c r="I83" s="362"/>
      <c r="J83" s="362"/>
      <c r="K83" s="363"/>
      <c r="L83" s="255"/>
      <c r="M83" s="355" t="s">
        <v>103</v>
      </c>
      <c r="N83" s="356"/>
      <c r="O83" s="357"/>
      <c r="P83" s="257"/>
      <c r="Q83" s="256"/>
      <c r="R83" s="29"/>
      <c r="S83" s="29"/>
      <c r="T83" s="29"/>
      <c r="U83" s="29"/>
    </row>
    <row r="84" spans="1:25" s="29" customFormat="1" ht="6" customHeight="1" thickBot="1">
      <c r="C84" s="253"/>
      <c r="D84" s="253"/>
      <c r="E84" s="253"/>
      <c r="F84" s="253"/>
      <c r="G84" s="253"/>
      <c r="H84" s="253"/>
      <c r="I84" s="253"/>
      <c r="J84" s="253"/>
      <c r="L84" s="254"/>
      <c r="M84" s="254"/>
      <c r="N84" s="254"/>
      <c r="O84" s="254"/>
    </row>
    <row r="85" spans="1:25" s="9" customFormat="1" ht="61.5" customHeight="1" thickBot="1">
      <c r="A85" s="29"/>
      <c r="B85" s="29"/>
      <c r="C85" s="364" t="s">
        <v>216</v>
      </c>
      <c r="D85" s="365"/>
      <c r="E85" s="365"/>
      <c r="F85" s="365"/>
      <c r="G85" s="365"/>
      <c r="H85" s="365"/>
      <c r="I85" s="365"/>
      <c r="J85" s="366"/>
      <c r="K85" s="367"/>
      <c r="L85" s="29"/>
      <c r="M85" s="29"/>
      <c r="N85" s="39"/>
      <c r="O85" s="29"/>
      <c r="P85" s="29"/>
      <c r="Q85" s="29"/>
      <c r="R85" s="29"/>
      <c r="S85" s="29"/>
    </row>
    <row r="86" spans="1:25" s="4" customFormat="1" ht="26.25" customHeight="1">
      <c r="A86" s="29"/>
      <c r="B86" s="29"/>
      <c r="C86" s="38"/>
      <c r="D86" s="29"/>
      <c r="E86" s="29"/>
      <c r="F86" s="29"/>
      <c r="G86" s="29"/>
      <c r="H86" s="29"/>
      <c r="I86" s="29"/>
      <c r="J86" s="29"/>
      <c r="K86" s="29"/>
      <c r="L86" s="29"/>
      <c r="M86" s="29"/>
      <c r="N86" s="250"/>
      <c r="O86" s="29"/>
      <c r="P86" s="29"/>
      <c r="Q86" s="9"/>
      <c r="R86" s="9"/>
      <c r="S86" s="9"/>
      <c r="T86" s="9"/>
      <c r="U86" s="9"/>
      <c r="V86" s="9"/>
      <c r="W86" s="9"/>
      <c r="X86" s="9"/>
      <c r="Y86" s="9"/>
    </row>
    <row r="87" spans="1:25" s="9" customFormat="1" ht="17.25" customHeight="1">
      <c r="A87" s="29"/>
      <c r="B87" s="29"/>
      <c r="C87" s="336" t="s">
        <v>15</v>
      </c>
      <c r="D87" s="337"/>
      <c r="E87" s="337"/>
      <c r="F87" s="338"/>
      <c r="G87" s="330" t="s">
        <v>175</v>
      </c>
      <c r="H87" s="331"/>
      <c r="I87" s="332"/>
      <c r="J87" s="351" t="s">
        <v>145</v>
      </c>
      <c r="K87" s="352"/>
      <c r="L87" s="330" t="s">
        <v>146</v>
      </c>
      <c r="M87" s="331"/>
      <c r="N87" s="331"/>
      <c r="O87" s="332"/>
      <c r="P87" s="76"/>
    </row>
    <row r="88" spans="1:25" s="9" customFormat="1" ht="17.25" customHeight="1" thickBot="1">
      <c r="A88" s="29"/>
      <c r="B88" s="29"/>
      <c r="C88" s="339"/>
      <c r="D88" s="340"/>
      <c r="E88" s="340"/>
      <c r="F88" s="341"/>
      <c r="G88" s="239">
        <v>2016</v>
      </c>
      <c r="H88" s="239">
        <v>2020</v>
      </c>
      <c r="I88" s="239">
        <v>2030</v>
      </c>
      <c r="J88" s="353"/>
      <c r="K88" s="354"/>
      <c r="L88" s="200">
        <v>2016</v>
      </c>
      <c r="M88" s="200">
        <v>2020</v>
      </c>
      <c r="N88" s="201">
        <v>2030</v>
      </c>
      <c r="O88" s="202"/>
      <c r="P88" s="39"/>
    </row>
    <row r="89" spans="1:25" s="9" customFormat="1" ht="17.25" customHeight="1" thickTop="1" thickBot="1">
      <c r="A89" s="29"/>
      <c r="B89" s="29"/>
      <c r="C89" s="342" t="s">
        <v>184</v>
      </c>
      <c r="D89" s="343"/>
      <c r="E89" s="343"/>
      <c r="F89" s="344"/>
      <c r="G89" s="241">
        <v>0</v>
      </c>
      <c r="H89" s="251">
        <f>G89</f>
        <v>0</v>
      </c>
      <c r="I89" s="252">
        <f>G89</f>
        <v>0</v>
      </c>
      <c r="J89" s="240">
        <f>ROUND(0.55,2)</f>
        <v>0.55000000000000004</v>
      </c>
      <c r="K89" s="242" t="s">
        <v>181</v>
      </c>
      <c r="L89" s="288">
        <f>G89*24*365*$J$89</f>
        <v>0</v>
      </c>
      <c r="M89" s="288">
        <f>H89*24*365*$J$89</f>
        <v>0</v>
      </c>
      <c r="N89" s="288">
        <f>I89*24*365*$J$89</f>
        <v>0</v>
      </c>
      <c r="O89" s="244" t="str">
        <f>"kgCO2/年/"&amp;調査票!D10&amp;""</f>
        <v>kgCO2/年/単位</v>
      </c>
      <c r="P89" s="39"/>
    </row>
    <row r="90" spans="1:25" s="9" customFormat="1" ht="17.25" customHeight="1">
      <c r="A90" s="29"/>
      <c r="B90" s="29"/>
      <c r="C90" s="345" t="s">
        <v>176</v>
      </c>
      <c r="D90" s="346"/>
      <c r="E90" s="346"/>
      <c r="F90" s="347"/>
      <c r="G90" s="265" t="s">
        <v>180</v>
      </c>
      <c r="H90" s="265" t="s">
        <v>178</v>
      </c>
      <c r="I90" s="266" t="s">
        <v>178</v>
      </c>
      <c r="J90" s="240">
        <f>2.32/2</f>
        <v>1.1599999999999999</v>
      </c>
      <c r="K90" s="243" t="s">
        <v>183</v>
      </c>
      <c r="L90" s="287">
        <f>$J$90*1000</f>
        <v>1160</v>
      </c>
      <c r="M90" s="287">
        <f>$J$90*1000</f>
        <v>1160</v>
      </c>
      <c r="N90" s="287">
        <f>$J$90*1000</f>
        <v>1160</v>
      </c>
      <c r="O90" s="245" t="str">
        <f>"kgCO2/年/"&amp;調査票!D10&amp;""</f>
        <v>kgCO2/年/単位</v>
      </c>
      <c r="P90" s="39"/>
    </row>
    <row r="91" spans="1:25" s="9" customFormat="1" ht="17.25" customHeight="1">
      <c r="A91" s="29"/>
      <c r="B91" s="29"/>
      <c r="C91" s="345" t="s">
        <v>177</v>
      </c>
      <c r="D91" s="346"/>
      <c r="E91" s="346"/>
      <c r="F91" s="347"/>
      <c r="G91" s="267" t="s">
        <v>179</v>
      </c>
      <c r="H91" s="267" t="s">
        <v>178</v>
      </c>
      <c r="I91" s="267" t="s">
        <v>178</v>
      </c>
      <c r="J91" s="240">
        <f>2.58/2</f>
        <v>1.29</v>
      </c>
      <c r="K91" s="243" t="s">
        <v>183</v>
      </c>
      <c r="L91" s="287">
        <f>$J$91*1000</f>
        <v>1290</v>
      </c>
      <c r="M91" s="287">
        <f>$J$91*1000</f>
        <v>1290</v>
      </c>
      <c r="N91" s="287">
        <f>$J$91*1000</f>
        <v>1290</v>
      </c>
      <c r="O91" s="245" t="str">
        <f>"kgCO2/年/"&amp;調査票!D10&amp;""</f>
        <v>kgCO2/年/単位</v>
      </c>
      <c r="P91" s="39"/>
    </row>
    <row r="92" spans="1:25" s="9" customFormat="1" ht="17.25" customHeight="1" thickBot="1">
      <c r="A92" s="29"/>
      <c r="B92" s="29"/>
      <c r="C92" s="333" t="s">
        <v>186</v>
      </c>
      <c r="D92" s="334"/>
      <c r="E92" s="334"/>
      <c r="F92" s="335"/>
      <c r="G92" s="275" t="s">
        <v>178</v>
      </c>
      <c r="H92" s="268" t="s">
        <v>178</v>
      </c>
      <c r="I92" s="268" t="s">
        <v>178</v>
      </c>
      <c r="J92" s="247">
        <f>ROUND(0.55,2)</f>
        <v>0.55000000000000004</v>
      </c>
      <c r="K92" s="248" t="s">
        <v>182</v>
      </c>
      <c r="L92" s="289">
        <f>$J$92</f>
        <v>0.55000000000000004</v>
      </c>
      <c r="M92" s="289">
        <f>$J$92</f>
        <v>0.55000000000000004</v>
      </c>
      <c r="N92" s="289">
        <f>$J$92</f>
        <v>0.55000000000000004</v>
      </c>
      <c r="O92" s="249" t="str">
        <f>"kgCO2/年/"&amp;調査票!D10&amp;""</f>
        <v>kgCO2/年/単位</v>
      </c>
      <c r="P92" s="39"/>
    </row>
    <row r="93" spans="1:25" s="9" customFormat="1" ht="26.25" customHeight="1" thickTop="1">
      <c r="A93" s="29"/>
      <c r="B93" s="29"/>
      <c r="C93" s="358" t="str">
        <f>"削減原単位[kgCO2/年/"&amp;調査票!D10&amp;"]"</f>
        <v>削減原単位[kgCO2/年/単位]</v>
      </c>
      <c r="D93" s="359"/>
      <c r="E93" s="359"/>
      <c r="F93" s="359"/>
      <c r="G93" s="359"/>
      <c r="H93" s="359"/>
      <c r="I93" s="359"/>
      <c r="J93" s="359"/>
      <c r="K93" s="360"/>
      <c r="L93" s="274">
        <f>IF(M83="選択してください",0,VLOOKUP(M83,C89:N92,10,FALSE))</f>
        <v>0</v>
      </c>
      <c r="M93" s="274">
        <f>IF(M83="選択してください",0,VLOOKUP(M83,C89:N92,11,FALSE))</f>
        <v>0</v>
      </c>
      <c r="N93" s="274">
        <f>IF(M83="選択してください",0,VLOOKUP(M83,C89:N92,12,FALSE))</f>
        <v>0</v>
      </c>
      <c r="O93" s="246" t="str">
        <f>"kgCO2/年/"&amp;調査票!D10&amp;""</f>
        <v>kgCO2/年/単位</v>
      </c>
      <c r="P93" s="29"/>
    </row>
    <row r="94" spans="1:25" s="29" customFormat="1" ht="5.25" customHeight="1">
      <c r="C94" s="42"/>
      <c r="D94" s="135"/>
      <c r="E94" s="135"/>
      <c r="F94" s="135"/>
      <c r="G94" s="135"/>
      <c r="H94" s="135"/>
      <c r="I94" s="135"/>
      <c r="J94" s="135"/>
      <c r="K94" s="135"/>
      <c r="L94" s="134"/>
      <c r="M94" s="134"/>
      <c r="N94" s="134"/>
      <c r="O94" s="135"/>
    </row>
    <row r="95" spans="1:25" s="9" customFormat="1" ht="14.25" thickBot="1">
      <c r="A95" s="29"/>
      <c r="B95" s="29"/>
      <c r="C95" s="40" t="s">
        <v>185</v>
      </c>
      <c r="D95" s="135"/>
      <c r="E95" s="135"/>
      <c r="F95" s="135"/>
      <c r="G95" s="135"/>
      <c r="H95" s="135"/>
      <c r="I95" s="135"/>
      <c r="J95" s="135"/>
      <c r="K95" s="135"/>
      <c r="L95" s="134"/>
      <c r="M95" s="134"/>
      <c r="N95" s="134"/>
      <c r="O95" s="135"/>
      <c r="P95" s="29"/>
    </row>
    <row r="96" spans="1:25" s="9" customFormat="1">
      <c r="A96" s="29"/>
      <c r="B96" s="29"/>
      <c r="C96" s="316" t="s">
        <v>98</v>
      </c>
      <c r="D96" s="317"/>
      <c r="E96" s="317"/>
      <c r="F96" s="317"/>
      <c r="G96" s="317"/>
      <c r="H96" s="317"/>
      <c r="I96" s="317"/>
      <c r="J96" s="317"/>
      <c r="K96" s="317"/>
      <c r="L96" s="317"/>
      <c r="M96" s="317"/>
      <c r="N96" s="317"/>
      <c r="O96" s="318"/>
      <c r="P96" s="29"/>
    </row>
    <row r="97" spans="1:25" s="9" customFormat="1" ht="14.25" thickBot="1">
      <c r="A97" s="29"/>
      <c r="B97" s="29"/>
      <c r="C97" s="322"/>
      <c r="D97" s="323"/>
      <c r="E97" s="323"/>
      <c r="F97" s="323"/>
      <c r="G97" s="323"/>
      <c r="H97" s="323"/>
      <c r="I97" s="323"/>
      <c r="J97" s="323"/>
      <c r="K97" s="323"/>
      <c r="L97" s="323"/>
      <c r="M97" s="323"/>
      <c r="N97" s="323"/>
      <c r="O97" s="324"/>
      <c r="P97" s="29"/>
    </row>
    <row r="98" spans="1:25" s="9" customFormat="1" ht="5.25" customHeight="1">
      <c r="A98" s="29"/>
      <c r="B98" s="29"/>
      <c r="C98" s="158"/>
      <c r="D98" s="158"/>
      <c r="E98" s="158"/>
      <c r="F98" s="158"/>
      <c r="G98" s="158"/>
      <c r="H98" s="158"/>
      <c r="I98" s="158"/>
      <c r="J98" s="158"/>
      <c r="K98" s="158"/>
      <c r="L98" s="158"/>
      <c r="M98" s="158"/>
      <c r="N98" s="158"/>
      <c r="O98" s="158"/>
      <c r="P98" s="29"/>
    </row>
    <row r="99" spans="1:25" s="9" customFormat="1" ht="14.25">
      <c r="A99" s="29"/>
      <c r="B99" s="299" t="s">
        <v>114</v>
      </c>
      <c r="C99" s="299"/>
      <c r="D99" s="299"/>
      <c r="E99" s="299"/>
      <c r="F99" s="299"/>
      <c r="G99" s="299"/>
      <c r="H99" s="299"/>
      <c r="I99" s="299"/>
      <c r="J99" s="299"/>
      <c r="K99" s="299"/>
      <c r="L99" s="299"/>
      <c r="M99" s="299"/>
      <c r="N99" s="299"/>
      <c r="O99" s="299"/>
      <c r="P99" s="29"/>
    </row>
    <row r="100" spans="1:25" s="9" customFormat="1" ht="5.25" customHeight="1">
      <c r="A100" s="29"/>
      <c r="B100" s="29"/>
      <c r="C100" s="29"/>
      <c r="D100" s="29"/>
      <c r="E100" s="29"/>
      <c r="F100" s="29"/>
      <c r="G100" s="29"/>
      <c r="H100" s="29"/>
      <c r="I100" s="29"/>
      <c r="J100" s="29"/>
      <c r="K100" s="29"/>
      <c r="L100" s="29"/>
      <c r="M100" s="29"/>
      <c r="N100" s="29"/>
      <c r="O100" s="29"/>
      <c r="P100" s="29"/>
    </row>
    <row r="101" spans="1:25" s="4" customFormat="1" hidden="1">
      <c r="L101" s="9"/>
      <c r="M101" s="9"/>
      <c r="N101" s="9"/>
      <c r="O101" s="9"/>
      <c r="Q101" s="9"/>
      <c r="R101" s="9"/>
      <c r="S101" s="9"/>
      <c r="T101" s="9"/>
      <c r="U101" s="9"/>
      <c r="V101" s="9"/>
      <c r="W101" s="9"/>
      <c r="X101" s="9"/>
      <c r="Y101" s="9"/>
    </row>
    <row r="102" spans="1:25" hidden="1"/>
    <row r="103" spans="1:25" hidden="1"/>
    <row r="104" spans="1:25" hidden="1"/>
    <row r="105" spans="1:25" hidden="1"/>
    <row r="106" spans="1:25" hidden="1"/>
    <row r="107" spans="1:25" hidden="1"/>
    <row r="108" spans="1:25" hidden="1"/>
    <row r="109" spans="1:25" hidden="1"/>
    <row r="110" spans="1:25" hidden="1"/>
    <row r="111" spans="1:25" hidden="1"/>
    <row r="112" spans="1:25"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52">
    <mergeCell ref="C45:K45"/>
    <mergeCell ref="C27:F27"/>
    <mergeCell ref="G27:I27"/>
    <mergeCell ref="J27:K27"/>
    <mergeCell ref="L27:N27"/>
    <mergeCell ref="H12:J12"/>
    <mergeCell ref="H13:J13"/>
    <mergeCell ref="K12:L12"/>
    <mergeCell ref="K13:L13"/>
    <mergeCell ref="C29:D30"/>
    <mergeCell ref="E29:F30"/>
    <mergeCell ref="G29:I29"/>
    <mergeCell ref="J29:K30"/>
    <mergeCell ref="L29:O29"/>
    <mergeCell ref="B99:O99"/>
    <mergeCell ref="B79:O79"/>
    <mergeCell ref="B51:O51"/>
    <mergeCell ref="C48:O49"/>
    <mergeCell ref="C76:O77"/>
    <mergeCell ref="C96:O97"/>
    <mergeCell ref="B1:O1"/>
    <mergeCell ref="C8:C9"/>
    <mergeCell ref="D8:F9"/>
    <mergeCell ref="K8:L8"/>
    <mergeCell ref="K10:L10"/>
    <mergeCell ref="I3:L3"/>
    <mergeCell ref="D21:F21"/>
    <mergeCell ref="K9:L9"/>
    <mergeCell ref="K11:L11"/>
    <mergeCell ref="H11:J11"/>
    <mergeCell ref="C73:K73"/>
    <mergeCell ref="C55:F55"/>
    <mergeCell ref="G55:I55"/>
    <mergeCell ref="J55:K55"/>
    <mergeCell ref="L55:N55"/>
    <mergeCell ref="C57:D58"/>
    <mergeCell ref="E57:F58"/>
    <mergeCell ref="G57:I57"/>
    <mergeCell ref="J57:K58"/>
    <mergeCell ref="L57:O57"/>
    <mergeCell ref="M83:O83"/>
    <mergeCell ref="C93:K93"/>
    <mergeCell ref="C83:K83"/>
    <mergeCell ref="C85:K85"/>
    <mergeCell ref="J87:K88"/>
    <mergeCell ref="L87:O87"/>
    <mergeCell ref="G87:I87"/>
    <mergeCell ref="C92:F92"/>
    <mergeCell ref="C87:F88"/>
    <mergeCell ref="C89:F89"/>
    <mergeCell ref="C90:F90"/>
    <mergeCell ref="C91:F91"/>
  </mergeCells>
  <phoneticPr fontId="1"/>
  <conditionalFormatting sqref="A81:XFD65536">
    <cfRule type="expression" dxfId="5" priority="60" stopIfTrue="1">
      <formula>$I$3="Ⅰ[想定削減率]"</formula>
    </cfRule>
  </conditionalFormatting>
  <conditionalFormatting sqref="A81:XFD100">
    <cfRule type="expression" dxfId="4" priority="59" stopIfTrue="1">
      <formula>$I$3="Ⅱ[エネルギー使用量差]"</formula>
    </cfRule>
  </conditionalFormatting>
  <conditionalFormatting sqref="A53:XFD79">
    <cfRule type="expression" dxfId="3" priority="61" stopIfTrue="1">
      <formula>$I$3="Ⅲ[再生可能エネルギー供給量]"</formula>
    </cfRule>
    <cfRule type="expression" dxfId="2" priority="62" stopIfTrue="1">
      <formula>$I$3="Ⅰ[想定削減率]"</formula>
    </cfRule>
  </conditionalFormatting>
  <conditionalFormatting sqref="A25:XFD51">
    <cfRule type="expression" dxfId="1" priority="63" stopIfTrue="1">
      <formula>$I$3="Ⅲ[再生可能エネルギー供給量]"</formula>
    </cfRule>
    <cfRule type="expression" dxfId="0" priority="64" stopIfTrue="1">
      <formula>$I$3="Ⅱ[エネルギー使用量差]"</formula>
    </cfRule>
  </conditionalFormatting>
  <dataValidations count="2">
    <dataValidation type="list" allowBlank="1" showInputMessage="1" showErrorMessage="1" sqref="L84:L85">
      <formula1>"選択してください,再生可能エネルギー発電,バイオエタノール,バイオディーゼル,再生可能エネルギー発電（kWhを用いて計算）"</formula1>
    </dataValidation>
    <dataValidation type="list" allowBlank="1" showInputMessage="1" showErrorMessage="1" sqref="M83:O83">
      <formula1>"選択してください,再生可能エネルギー発電,バイオエタノール,バイオディーゼル,再生可能エネルギー発電（導入単位が「kWh」）"</formula1>
    </dataValidation>
  </dataValidations>
  <hyperlinks>
    <hyperlink ref="B51:O51" location="結果表!A1" display="次のページへお進みください（クリックしてください）"/>
    <hyperlink ref="B79:O79" location="結果表!A1" display="次のページへお進みください（クリックしてください）"/>
    <hyperlink ref="B99:O99" location="結果表!A1" display="次のページへお進みください（クリックしてください）"/>
  </hyperlinks>
  <pageMargins left="0.71" right="0.71" top="0.75000000000000011" bottom="0.75000000000000011" header="0.31" footer="0.31"/>
  <pageSetup paperSize="9" scale="99" orientation="landscape" verticalDpi="200" r:id="rId1"/>
  <headerFooter>
    <oddFooter>&amp;C&amp;"ヒラギノ角ゴ ProN W3,標準"&amp;12&amp;K000000CO2削減原単位記入・計算シート&amp;R&amp;"ＭＳ Ｐゴシック,標準"&amp;K000000&amp;P／&amp;N</oddFooter>
  </headerFooter>
  <rowBreaks count="1" manualBreakCount="1">
    <brk id="79"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opLeftCell="A19" zoomScaleNormal="100" workbookViewId="0">
      <selection activeCell="C27" sqref="C27:D27"/>
    </sheetView>
  </sheetViews>
  <sheetFormatPr defaultColWidth="0" defaultRowHeight="13.5" zeroHeight="1"/>
  <cols>
    <col min="1" max="1" width="1.5" style="1" customWidth="1"/>
    <col min="2" max="2" width="32.375" style="1" customWidth="1"/>
    <col min="3" max="4" width="17.25" style="1" customWidth="1"/>
    <col min="5" max="5" width="1.5" style="5" customWidth="1"/>
    <col min="6" max="16384" width="9" style="1" hidden="1"/>
  </cols>
  <sheetData>
    <row r="1" spans="1:5" ht="17.25">
      <c r="A1" s="59"/>
      <c r="B1" s="315" t="s">
        <v>76</v>
      </c>
      <c r="C1" s="315"/>
      <c r="D1" s="315"/>
      <c r="E1" s="60"/>
    </row>
    <row r="2" spans="1:5" ht="60" customHeight="1">
      <c r="A2" s="29"/>
      <c r="B2" s="407" t="s">
        <v>113</v>
      </c>
      <c r="C2" s="407"/>
      <c r="D2" s="407"/>
      <c r="E2" s="60"/>
    </row>
    <row r="3" spans="1:5">
      <c r="A3" s="61"/>
      <c r="B3" s="62" t="s">
        <v>54</v>
      </c>
      <c r="C3" s="63"/>
      <c r="D3" s="63"/>
      <c r="E3" s="61"/>
    </row>
    <row r="4" spans="1:5">
      <c r="A4" s="61"/>
      <c r="B4" s="3" t="s">
        <v>42</v>
      </c>
      <c r="C4" s="103">
        <f>導入量!F20</f>
        <v>0</v>
      </c>
      <c r="D4" s="94" t="str">
        <f>"["&amp;調査票!D10&amp;"]"</f>
        <v>[単位]</v>
      </c>
      <c r="E4" s="60"/>
    </row>
    <row r="5" spans="1:5">
      <c r="A5" s="61"/>
      <c r="B5" s="3" t="s">
        <v>48</v>
      </c>
      <c r="C5" s="95">
        <f>IF($C$27="Ⅰ[想定削減率]",削減原単位!L45,IF($C$27="Ⅱ[エネルギー使用量差]",削減原単位!L73,IF($C$27="Ⅲ[再生可能エネルギー供給量]",削減原単位!L93,0)))/1000</f>
        <v>0</v>
      </c>
      <c r="D5" s="96" t="str">
        <f>"[tCO2/"&amp;調査票!D10&amp;"]"</f>
        <v>[tCO2/単位]</v>
      </c>
      <c r="E5" s="60"/>
    </row>
    <row r="6" spans="1:5">
      <c r="A6" s="61"/>
      <c r="B6" s="11" t="s">
        <v>47</v>
      </c>
      <c r="C6" s="102">
        <f>C4*C5</f>
        <v>0</v>
      </c>
      <c r="D6" s="96" t="s">
        <v>52</v>
      </c>
      <c r="E6" s="60"/>
    </row>
    <row r="7" spans="1:5" s="5" customFormat="1" ht="5.25" customHeight="1">
      <c r="A7" s="61"/>
      <c r="B7" s="44"/>
      <c r="C7" s="90"/>
      <c r="D7" s="64"/>
      <c r="E7" s="60"/>
    </row>
    <row r="8" spans="1:5" s="5" customFormat="1">
      <c r="A8" s="61"/>
      <c r="B8" s="65" t="s">
        <v>55</v>
      </c>
      <c r="C8" s="91"/>
      <c r="D8" s="62"/>
      <c r="E8" s="61"/>
    </row>
    <row r="9" spans="1:5">
      <c r="A9" s="61"/>
      <c r="B9" s="11" t="s">
        <v>27</v>
      </c>
      <c r="C9" s="101">
        <f>IF($C$26="A[ストック数]",導入量!D44,IF($C$26="B[フロー数（販売数）]",導入量!D68,IF($C$26="C[供給数]",導入量!D86,0)))</f>
        <v>0</v>
      </c>
      <c r="D9" s="94" t="str">
        <f>"["&amp;調査票!D10&amp;"]"</f>
        <v>[単位]</v>
      </c>
      <c r="E9" s="60"/>
    </row>
    <row r="10" spans="1:5">
      <c r="A10" s="61"/>
      <c r="B10" s="11" t="s">
        <v>49</v>
      </c>
      <c r="C10" s="101">
        <f>IF($C$27="Ⅰ[想定削減率]",削減原単位!M45,IF($C$27="Ⅱ[エネルギー使用量差]",削減原単位!M73,IF($C$27="Ⅲ[再生可能エネルギー供給量]",削減原単位!M93,0)))*C9/1000</f>
        <v>0</v>
      </c>
      <c r="D10" s="96" t="s">
        <v>53</v>
      </c>
      <c r="E10" s="60"/>
    </row>
    <row r="11" spans="1:5">
      <c r="A11" s="61"/>
      <c r="B11" s="11" t="s">
        <v>50</v>
      </c>
      <c r="C11" s="102">
        <f>IF($C$26="A[ストック数]",導入量!E44,IF($C$26="B[フロー数（販売数）]",導入量!E68,IF($C$26="C[供給数]",導入量!E86,0)))</f>
        <v>0</v>
      </c>
      <c r="D11" s="96" t="str">
        <f>"["&amp;調査票!D10&amp;"]"</f>
        <v>[単位]</v>
      </c>
      <c r="E11" s="60"/>
    </row>
    <row r="12" spans="1:5">
      <c r="A12" s="61"/>
      <c r="B12" s="11" t="s">
        <v>51</v>
      </c>
      <c r="C12" s="102">
        <f>IF($C$27="Ⅰ[想定削減率]",削減原単位!N45,IF($C$27="Ⅱ[エネルギー使用量差]",削減原単位!N73,IF($C$27="Ⅲ[再生可能エネルギー供給量]",削減原単位!N93,0)))*C11/1000</f>
        <v>0</v>
      </c>
      <c r="D12" s="96" t="s">
        <v>19</v>
      </c>
      <c r="E12" s="60"/>
    </row>
    <row r="13" spans="1:5" s="5" customFormat="1" ht="5.25" customHeight="1">
      <c r="A13" s="61"/>
      <c r="B13" s="39"/>
      <c r="C13" s="66"/>
      <c r="D13" s="64"/>
      <c r="E13" s="60"/>
    </row>
    <row r="14" spans="1:5">
      <c r="A14" s="61"/>
      <c r="B14" s="65" t="s">
        <v>56</v>
      </c>
      <c r="C14" s="61"/>
      <c r="D14" s="63"/>
      <c r="E14" s="61"/>
    </row>
    <row r="15" spans="1:5" ht="40.5" customHeight="1">
      <c r="A15" s="39"/>
      <c r="B15" s="56" t="s">
        <v>0</v>
      </c>
      <c r="C15" s="408" t="str">
        <f>調査票!C4</f>
        <v>上水道システムにおける省CO2促進モデル事業</v>
      </c>
      <c r="D15" s="409"/>
      <c r="E15" s="60"/>
    </row>
    <row r="16" spans="1:5">
      <c r="A16" s="39"/>
      <c r="B16" s="57" t="s">
        <v>217</v>
      </c>
      <c r="C16" s="113">
        <f>調査票!C5</f>
        <v>0</v>
      </c>
      <c r="D16" s="72" t="s">
        <v>92</v>
      </c>
      <c r="E16" s="60"/>
    </row>
    <row r="17" spans="1:5">
      <c r="A17" s="39"/>
      <c r="B17" s="56" t="s">
        <v>9</v>
      </c>
      <c r="C17" s="71" t="str">
        <f>""&amp;調査票!E5&amp;"～"&amp;調査票!E6&amp;""</f>
        <v>選択してください～選択してください</v>
      </c>
      <c r="D17" s="72"/>
      <c r="E17" s="60"/>
    </row>
    <row r="18" spans="1:5">
      <c r="A18" s="39"/>
      <c r="B18" s="57" t="s">
        <v>102</v>
      </c>
      <c r="C18" s="71">
        <f>調査票!C7</f>
        <v>0</v>
      </c>
      <c r="D18" s="72" t="s">
        <v>92</v>
      </c>
      <c r="E18" s="60"/>
    </row>
    <row r="19" spans="1:5">
      <c r="A19" s="39"/>
      <c r="B19" s="57" t="s">
        <v>40</v>
      </c>
      <c r="C19" s="113" t="str">
        <f>調査票!D10</f>
        <v>単位</v>
      </c>
      <c r="D19" s="72"/>
      <c r="E19" s="60"/>
    </row>
    <row r="20" spans="1:5">
      <c r="A20" s="39"/>
      <c r="B20" s="57" t="s">
        <v>80</v>
      </c>
      <c r="C20" s="71" t="str">
        <f>調査票!E11</f>
        <v>選択してください</v>
      </c>
      <c r="D20" s="72"/>
      <c r="E20" s="60"/>
    </row>
    <row r="21" spans="1:5">
      <c r="A21" s="39"/>
      <c r="B21" s="57" t="s">
        <v>39</v>
      </c>
      <c r="C21" s="71" t="str">
        <f>調査票!E12</f>
        <v>選択してください</v>
      </c>
      <c r="D21" s="72"/>
      <c r="E21" s="60"/>
    </row>
    <row r="22" spans="1:5">
      <c r="A22" s="39"/>
      <c r="B22" s="57" t="s">
        <v>43</v>
      </c>
      <c r="C22" s="71" t="str">
        <f>調査票!E13</f>
        <v>選択してください</v>
      </c>
      <c r="D22" s="72" t="s">
        <v>93</v>
      </c>
      <c r="E22" s="60"/>
    </row>
    <row r="23" spans="1:5" hidden="1">
      <c r="A23" s="39"/>
      <c r="B23" s="167" t="s">
        <v>28</v>
      </c>
      <c r="C23" s="168" t="str">
        <f>調査票!E14</f>
        <v>選択してください</v>
      </c>
      <c r="D23" s="169"/>
      <c r="E23" s="60"/>
    </row>
    <row r="24" spans="1:5" ht="27" hidden="1">
      <c r="A24" s="39"/>
      <c r="B24" s="166" t="s">
        <v>62</v>
      </c>
      <c r="C24" s="168" t="e">
        <f>調査票!#REF!</f>
        <v>#REF!</v>
      </c>
      <c r="D24" s="169"/>
      <c r="E24" s="60"/>
    </row>
    <row r="25" spans="1:5" ht="27" hidden="1">
      <c r="A25" s="39"/>
      <c r="B25" s="166" t="s">
        <v>63</v>
      </c>
      <c r="C25" s="168" t="e">
        <f>調査票!#REF!</f>
        <v>#REF!</v>
      </c>
      <c r="D25" s="169"/>
      <c r="E25" s="60"/>
    </row>
    <row r="26" spans="1:5">
      <c r="A26" s="61"/>
      <c r="B26" s="57" t="s">
        <v>23</v>
      </c>
      <c r="C26" s="404" t="str">
        <f>調査票!E17</f>
        <v>選択してください</v>
      </c>
      <c r="D26" s="405"/>
      <c r="E26" s="60"/>
    </row>
    <row r="27" spans="1:5">
      <c r="A27" s="61"/>
      <c r="B27" s="57" t="s">
        <v>24</v>
      </c>
      <c r="C27" s="404" t="str">
        <f>調査票!E18</f>
        <v>選択してください</v>
      </c>
      <c r="D27" s="405"/>
      <c r="E27" s="60"/>
    </row>
    <row r="28" spans="1:5">
      <c r="A28" s="150"/>
      <c r="B28" s="39"/>
      <c r="C28" s="159"/>
      <c r="D28" s="159"/>
      <c r="E28" s="60"/>
    </row>
    <row r="29" spans="1:5" ht="26.25" customHeight="1">
      <c r="A29" s="150"/>
      <c r="B29" s="406" t="s">
        <v>112</v>
      </c>
      <c r="C29" s="406"/>
      <c r="D29" s="406"/>
      <c r="E29" s="60"/>
    </row>
    <row r="30" spans="1:5">
      <c r="A30" s="60"/>
      <c r="B30" s="67"/>
      <c r="C30" s="60"/>
      <c r="D30" s="60"/>
      <c r="E30" s="60"/>
    </row>
    <row r="31" spans="1:5" hidden="1">
      <c r="A31" s="5"/>
      <c r="B31" s="5"/>
      <c r="C31" s="5"/>
      <c r="D31" s="5"/>
    </row>
    <row r="32" spans="1:5" hidden="1">
      <c r="A32" s="5"/>
      <c r="B32" s="5"/>
      <c r="C32" s="5"/>
      <c r="D32" s="5"/>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sheetData>
  <mergeCells count="6">
    <mergeCell ref="B1:D1"/>
    <mergeCell ref="C26:D26"/>
    <mergeCell ref="C27:D27"/>
    <mergeCell ref="B29:D29"/>
    <mergeCell ref="B2:D2"/>
    <mergeCell ref="C15:D15"/>
  </mergeCells>
  <phoneticPr fontId="4"/>
  <pageMargins left="0.70866141732283472" right="0.70866141732283472" top="0.74803149606299213" bottom="0.74803149606299213" header="0.31496062992125984" footer="0.31496062992125984"/>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workbookViewId="0"/>
  </sheetViews>
  <sheetFormatPr defaultColWidth="0" defaultRowHeight="13.5" customHeight="1" zeroHeight="1"/>
  <cols>
    <col min="1" max="1" width="1.125" style="9" customWidth="1"/>
    <col min="2" max="9" width="9.5" style="9" customWidth="1"/>
    <col min="10" max="10" width="1.5" style="9" customWidth="1"/>
    <col min="11" max="16384" width="8.875" style="9" hidden="1"/>
  </cols>
  <sheetData>
    <row r="1" spans="1:10" ht="17.25">
      <c r="A1" s="29"/>
      <c r="B1" s="315" t="s">
        <v>73</v>
      </c>
      <c r="C1" s="315"/>
      <c r="D1" s="315"/>
      <c r="E1" s="315"/>
      <c r="F1" s="315"/>
      <c r="G1" s="315"/>
      <c r="H1" s="315"/>
      <c r="I1" s="315"/>
      <c r="J1" s="29"/>
    </row>
    <row r="2" spans="1:10" ht="5.25" customHeight="1">
      <c r="A2" s="29"/>
      <c r="B2" s="85"/>
      <c r="C2" s="85"/>
      <c r="D2" s="85"/>
      <c r="E2" s="85"/>
      <c r="F2" s="85"/>
      <c r="G2" s="85"/>
      <c r="H2" s="85"/>
      <c r="I2" s="85"/>
      <c r="J2" s="29"/>
    </row>
    <row r="3" spans="1:10">
      <c r="A3" s="29"/>
      <c r="B3" s="17" t="s">
        <v>33</v>
      </c>
      <c r="C3" s="16"/>
      <c r="D3" s="16"/>
      <c r="E3" s="16"/>
      <c r="F3" s="16"/>
      <c r="G3" s="16"/>
      <c r="H3" s="16"/>
      <c r="I3" s="16"/>
      <c r="J3" s="29"/>
    </row>
    <row r="4" spans="1:10">
      <c r="A4" s="29"/>
      <c r="B4" s="17" t="s">
        <v>34</v>
      </c>
      <c r="C4" s="16"/>
      <c r="D4" s="16"/>
      <c r="E4" s="16"/>
      <c r="F4" s="16"/>
      <c r="G4" s="16"/>
      <c r="H4" s="16"/>
      <c r="I4" s="16"/>
      <c r="J4" s="29"/>
    </row>
    <row r="5" spans="1:10">
      <c r="A5" s="29"/>
      <c r="B5" s="17" t="s">
        <v>35</v>
      </c>
      <c r="C5" s="16"/>
      <c r="D5" s="16"/>
      <c r="E5" s="16"/>
      <c r="F5" s="16"/>
      <c r="G5" s="16"/>
      <c r="H5" s="16"/>
      <c r="I5" s="16"/>
      <c r="J5" s="29"/>
    </row>
    <row r="6" spans="1:10">
      <c r="A6" s="29"/>
      <c r="B6" s="17" t="s">
        <v>22</v>
      </c>
      <c r="C6" s="16"/>
      <c r="D6" s="16"/>
      <c r="E6" s="16"/>
      <c r="F6" s="16"/>
      <c r="G6" s="16"/>
      <c r="H6" s="16"/>
      <c r="I6" s="16"/>
      <c r="J6" s="29"/>
    </row>
    <row r="7" spans="1:10">
      <c r="A7" s="29"/>
      <c r="B7" s="29"/>
      <c r="C7" s="29"/>
      <c r="D7" s="29"/>
      <c r="E7" s="29"/>
      <c r="F7" s="29"/>
      <c r="G7" s="29"/>
      <c r="H7" s="29"/>
      <c r="I7" s="29"/>
      <c r="J7" s="29"/>
    </row>
    <row r="8" spans="1:10">
      <c r="A8" s="29"/>
      <c r="J8" s="29"/>
    </row>
    <row r="9" spans="1:10">
      <c r="A9" s="29"/>
      <c r="J9" s="29"/>
    </row>
    <row r="10" spans="1:10">
      <c r="A10" s="29"/>
      <c r="J10" s="29"/>
    </row>
    <row r="11" spans="1:10">
      <c r="A11" s="29"/>
      <c r="J11" s="29"/>
    </row>
    <row r="12" spans="1:10">
      <c r="A12" s="29"/>
      <c r="J12" s="29"/>
    </row>
    <row r="13" spans="1:10">
      <c r="A13" s="29"/>
      <c r="J13" s="29"/>
    </row>
    <row r="14" spans="1:10">
      <c r="A14" s="29"/>
      <c r="J14" s="29"/>
    </row>
    <row r="15" spans="1:10">
      <c r="A15" s="29"/>
      <c r="J15" s="29"/>
    </row>
    <row r="16" spans="1:10">
      <c r="A16" s="29"/>
      <c r="J16" s="29"/>
    </row>
    <row r="17" spans="1:10">
      <c r="A17" s="29"/>
      <c r="J17" s="29"/>
    </row>
    <row r="18" spans="1:10">
      <c r="A18" s="29"/>
      <c r="J18" s="29"/>
    </row>
    <row r="19" spans="1:10">
      <c r="A19" s="29"/>
      <c r="J19" s="29"/>
    </row>
    <row r="20" spans="1:10">
      <c r="A20" s="29"/>
      <c r="J20" s="29"/>
    </row>
    <row r="21" spans="1:10">
      <c r="A21" s="29"/>
      <c r="J21" s="29"/>
    </row>
    <row r="22" spans="1:10">
      <c r="A22" s="29"/>
      <c r="J22" s="29"/>
    </row>
    <row r="23" spans="1:10">
      <c r="A23" s="29"/>
      <c r="J23" s="29"/>
    </row>
    <row r="24" spans="1:10">
      <c r="A24" s="29"/>
      <c r="J24" s="29"/>
    </row>
    <row r="25" spans="1:10">
      <c r="A25" s="29"/>
      <c r="B25" s="29"/>
      <c r="C25" s="29"/>
      <c r="D25" s="29"/>
      <c r="E25" s="29"/>
      <c r="F25" s="29"/>
      <c r="G25" s="29"/>
      <c r="H25" s="29"/>
      <c r="I25" s="29"/>
      <c r="J25" s="29"/>
    </row>
    <row r="26" spans="1:10" hidden="1"/>
    <row r="27" spans="1:10" hidden="1"/>
    <row r="28" spans="1:10" ht="13.5" hidden="1" customHeight="1"/>
    <row r="29" spans="1:10" ht="13.5" hidden="1" customHeight="1"/>
    <row r="30" spans="1:10" ht="13.5" hidden="1" customHeight="1"/>
    <row r="31" spans="1:10" ht="13.5" hidden="1" customHeight="1"/>
    <row r="32" spans="1:10"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sheetData>
  <mergeCells count="1">
    <mergeCell ref="B1:I1"/>
  </mergeCells>
  <phoneticPr fontId="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sheetViews>
  <sheetFormatPr defaultColWidth="0" defaultRowHeight="13.5" zeroHeight="1"/>
  <cols>
    <col min="1" max="1" width="1.125" style="9" customWidth="1"/>
    <col min="2" max="9" width="9.375" style="9" customWidth="1"/>
    <col min="10" max="10" width="1.5" style="9" customWidth="1"/>
    <col min="11" max="16384" width="8.875" style="9" hidden="1"/>
  </cols>
  <sheetData>
    <row r="1" spans="1:10" ht="17.25">
      <c r="A1" s="29"/>
      <c r="B1" s="315" t="s">
        <v>74</v>
      </c>
      <c r="C1" s="315"/>
      <c r="D1" s="315"/>
      <c r="E1" s="315"/>
      <c r="F1" s="315"/>
      <c r="G1" s="315"/>
      <c r="H1" s="315"/>
      <c r="I1" s="315"/>
      <c r="J1" s="29"/>
    </row>
    <row r="2" spans="1:10" ht="5.25" customHeight="1">
      <c r="A2" s="29"/>
      <c r="B2" s="85"/>
      <c r="C2" s="85"/>
      <c r="D2" s="85"/>
      <c r="E2" s="85"/>
      <c r="F2" s="85"/>
      <c r="G2" s="85"/>
      <c r="H2" s="85"/>
      <c r="I2" s="85"/>
      <c r="J2" s="29"/>
    </row>
    <row r="3" spans="1:10">
      <c r="A3" s="29"/>
      <c r="B3" s="17" t="s">
        <v>36</v>
      </c>
      <c r="C3" s="16"/>
      <c r="D3" s="16"/>
      <c r="E3" s="16"/>
      <c r="F3" s="16"/>
      <c r="G3" s="16"/>
      <c r="H3" s="16"/>
      <c r="I3" s="16"/>
      <c r="J3" s="29"/>
    </row>
    <row r="4" spans="1:10">
      <c r="A4" s="29"/>
      <c r="B4" s="17" t="s">
        <v>37</v>
      </c>
      <c r="C4" s="16"/>
      <c r="D4" s="16"/>
      <c r="E4" s="16"/>
      <c r="F4" s="16"/>
      <c r="G4" s="16"/>
      <c r="H4" s="16"/>
      <c r="I4" s="16"/>
      <c r="J4" s="29"/>
    </row>
    <row r="5" spans="1:10" ht="13.5" customHeight="1">
      <c r="A5" s="29"/>
      <c r="B5" s="29"/>
      <c r="C5" s="29"/>
      <c r="D5" s="29"/>
      <c r="E5" s="29"/>
      <c r="F5" s="29"/>
      <c r="G5" s="29"/>
      <c r="H5" s="29"/>
      <c r="I5" s="29"/>
      <c r="J5" s="29"/>
    </row>
    <row r="6" spans="1:10">
      <c r="A6" s="29"/>
      <c r="J6" s="29"/>
    </row>
    <row r="7" spans="1:10">
      <c r="A7" s="29"/>
      <c r="J7" s="29"/>
    </row>
    <row r="8" spans="1:10">
      <c r="A8" s="29"/>
      <c r="J8" s="29"/>
    </row>
    <row r="9" spans="1:10">
      <c r="A9" s="29"/>
      <c r="J9" s="29"/>
    </row>
    <row r="10" spans="1:10">
      <c r="A10" s="29"/>
      <c r="J10" s="29"/>
    </row>
    <row r="11" spans="1:10">
      <c r="A11" s="29"/>
      <c r="J11" s="29"/>
    </row>
    <row r="12" spans="1:10">
      <c r="A12" s="29"/>
      <c r="J12" s="29"/>
    </row>
    <row r="13" spans="1:10">
      <c r="A13" s="29"/>
      <c r="J13" s="29"/>
    </row>
    <row r="14" spans="1:10">
      <c r="A14" s="29"/>
      <c r="J14" s="29"/>
    </row>
    <row r="15" spans="1:10">
      <c r="A15" s="29"/>
      <c r="J15" s="29"/>
    </row>
    <row r="16" spans="1:10">
      <c r="A16" s="29"/>
      <c r="J16" s="29"/>
    </row>
    <row r="17" spans="1:10">
      <c r="A17" s="29"/>
      <c r="J17" s="29"/>
    </row>
    <row r="18" spans="1:10">
      <c r="A18" s="29"/>
      <c r="J18" s="29"/>
    </row>
    <row r="19" spans="1:10">
      <c r="A19" s="29"/>
      <c r="J19" s="29"/>
    </row>
    <row r="20" spans="1:10">
      <c r="A20" s="29"/>
      <c r="J20" s="29"/>
    </row>
    <row r="21" spans="1:10">
      <c r="A21" s="29"/>
      <c r="J21" s="29"/>
    </row>
    <row r="22" spans="1:10">
      <c r="A22" s="29"/>
      <c r="J22" s="29"/>
    </row>
    <row r="23" spans="1:10">
      <c r="A23" s="29"/>
      <c r="J23" s="29"/>
    </row>
    <row r="24" spans="1:10">
      <c r="A24" s="29"/>
      <c r="J24" s="29"/>
    </row>
    <row r="25" spans="1:10">
      <c r="A25" s="29"/>
      <c r="B25" s="29"/>
      <c r="C25" s="29"/>
      <c r="D25" s="29"/>
      <c r="E25" s="29"/>
      <c r="F25" s="29"/>
      <c r="G25" s="29"/>
      <c r="H25" s="29"/>
      <c r="I25" s="29"/>
      <c r="J25" s="29"/>
    </row>
    <row r="26" spans="1:10" hidden="1"/>
    <row r="27" spans="1:10" hidden="1"/>
    <row r="28" spans="1:10" hidden="1"/>
    <row r="29" spans="1:10" hidden="1"/>
    <row r="30" spans="1:10" hidden="1"/>
    <row r="31" spans="1:10" hidden="1"/>
    <row r="32" spans="1: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sheetData>
  <mergeCells count="1">
    <mergeCell ref="B1:I1"/>
  </mergeCells>
  <phoneticPr fontId="1"/>
  <pageMargins left="0.78700000000000003" right="0.78700000000000003" top="0.98399999999999999" bottom="0.98399999999999999" header="0.3" footer="0.3"/>
  <pageSetup paperSize="9" orientation="portrait" horizontalDpi="4294967292" verticalDpi="429496729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topLeftCell="A19" workbookViewId="0">
      <selection activeCell="E22" sqref="E22:E25"/>
    </sheetView>
  </sheetViews>
  <sheetFormatPr defaultColWidth="0" defaultRowHeight="13.5" zeroHeight="1"/>
  <cols>
    <col min="1" max="1" width="3.375" style="189" customWidth="1"/>
    <col min="2" max="2" width="12.5" style="29" customWidth="1"/>
    <col min="3" max="3" width="18.625" customWidth="1"/>
    <col min="4" max="4" width="53" customWidth="1"/>
    <col min="5" max="5" width="26.625" customWidth="1"/>
    <col min="6" max="6" width="18.375" style="29" customWidth="1"/>
    <col min="7" max="7" width="3.375" style="189" customWidth="1"/>
    <col min="8" max="16384" width="9" hidden="1"/>
  </cols>
  <sheetData>
    <row r="1" spans="2:6" s="189" customFormat="1"/>
    <row r="2" spans="2:6">
      <c r="B2" s="411" t="s">
        <v>115</v>
      </c>
      <c r="C2" s="190" t="s">
        <v>116</v>
      </c>
      <c r="D2" s="190" t="s">
        <v>117</v>
      </c>
      <c r="E2" s="190" t="s">
        <v>118</v>
      </c>
      <c r="F2" s="412" t="s">
        <v>119</v>
      </c>
    </row>
    <row r="3" spans="2:6" ht="27">
      <c r="B3" s="411"/>
      <c r="C3" s="191" t="s">
        <v>120</v>
      </c>
      <c r="D3" s="191" t="s">
        <v>121</v>
      </c>
      <c r="E3" s="191" t="s">
        <v>188</v>
      </c>
      <c r="F3" s="412"/>
    </row>
    <row r="4" spans="2:6" ht="27">
      <c r="B4" s="411"/>
      <c r="C4" s="191" t="s">
        <v>122</v>
      </c>
      <c r="D4" s="191" t="s">
        <v>123</v>
      </c>
      <c r="E4" s="191" t="s">
        <v>189</v>
      </c>
      <c r="F4" s="412"/>
    </row>
    <row r="5" spans="2:6" ht="27">
      <c r="B5" s="411"/>
      <c r="C5" s="191" t="s">
        <v>124</v>
      </c>
      <c r="D5" s="191" t="s">
        <v>125</v>
      </c>
      <c r="E5" s="191" t="s">
        <v>190</v>
      </c>
      <c r="F5" s="412"/>
    </row>
    <row r="6" spans="2:6" ht="40.5">
      <c r="B6" s="411"/>
      <c r="C6" s="191" t="s">
        <v>126</v>
      </c>
      <c r="D6" s="191" t="s">
        <v>127</v>
      </c>
      <c r="E6" s="191" t="s">
        <v>191</v>
      </c>
      <c r="F6" s="412"/>
    </row>
    <row r="7" spans="2:6" ht="40.5">
      <c r="B7" s="411"/>
      <c r="C7" s="191" t="s">
        <v>128</v>
      </c>
      <c r="D7" s="191" t="s">
        <v>129</v>
      </c>
      <c r="E7" s="191" t="s">
        <v>192</v>
      </c>
      <c r="F7" s="412"/>
    </row>
    <row r="8" spans="2:6" ht="27">
      <c r="B8" s="411"/>
      <c r="C8" s="191" t="s">
        <v>130</v>
      </c>
      <c r="D8" s="191" t="s">
        <v>131</v>
      </c>
      <c r="E8" s="191" t="s">
        <v>193</v>
      </c>
      <c r="F8" s="412"/>
    </row>
    <row r="9" spans="2:6" s="189" customFormat="1"/>
    <row r="10" spans="2:6" s="189" customFormat="1"/>
    <row r="11" spans="2:6">
      <c r="B11" s="411" t="s">
        <v>132</v>
      </c>
      <c r="C11" s="190" t="s">
        <v>116</v>
      </c>
      <c r="D11" s="190" t="s">
        <v>133</v>
      </c>
      <c r="E11" s="190" t="s">
        <v>118</v>
      </c>
      <c r="F11" s="412" t="s">
        <v>134</v>
      </c>
    </row>
    <row r="12" spans="2:6" ht="40.5">
      <c r="B12" s="411"/>
      <c r="C12" s="191" t="s">
        <v>135</v>
      </c>
      <c r="D12" s="191" t="s">
        <v>136</v>
      </c>
      <c r="E12" s="191" t="s">
        <v>194</v>
      </c>
      <c r="F12" s="412"/>
    </row>
    <row r="13" spans="2:6" ht="40.5">
      <c r="B13" s="411"/>
      <c r="C13" s="191" t="s">
        <v>137</v>
      </c>
      <c r="D13" s="191" t="s">
        <v>138</v>
      </c>
      <c r="E13" s="191" t="s">
        <v>195</v>
      </c>
      <c r="F13" s="412"/>
    </row>
    <row r="14" spans="2:6" s="189" customFormat="1"/>
    <row r="15" spans="2:6" s="189" customFormat="1"/>
    <row r="16" spans="2:6">
      <c r="B16" s="410" t="s">
        <v>139</v>
      </c>
      <c r="C16" s="190" t="s">
        <v>140</v>
      </c>
      <c r="D16" s="190" t="s">
        <v>117</v>
      </c>
      <c r="E16" s="412" t="s">
        <v>134</v>
      </c>
      <c r="F16" s="189"/>
    </row>
    <row r="17" spans="2:6" ht="54">
      <c r="B17" s="410"/>
      <c r="C17" s="191" t="s">
        <v>198</v>
      </c>
      <c r="D17" s="191" t="s">
        <v>196</v>
      </c>
      <c r="E17" s="412"/>
      <c r="F17" s="189"/>
    </row>
    <row r="18" spans="2:6" ht="54">
      <c r="B18" s="410"/>
      <c r="C18" s="191" t="s">
        <v>199</v>
      </c>
      <c r="D18" s="191" t="s">
        <v>197</v>
      </c>
      <c r="E18" s="412"/>
      <c r="F18" s="189"/>
    </row>
    <row r="19" spans="2:6" ht="27">
      <c r="B19" s="410"/>
      <c r="C19" s="191" t="s">
        <v>200</v>
      </c>
      <c r="D19" s="191" t="s">
        <v>201</v>
      </c>
      <c r="E19" s="412"/>
      <c r="F19" s="189"/>
    </row>
    <row r="20" spans="2:6" s="189" customFormat="1"/>
    <row r="21" spans="2:6" s="189" customFormat="1"/>
    <row r="22" spans="2:6">
      <c r="B22" s="410" t="s">
        <v>141</v>
      </c>
      <c r="C22" s="190" t="s">
        <v>140</v>
      </c>
      <c r="D22" s="190" t="s">
        <v>117</v>
      </c>
      <c r="E22" s="412" t="s">
        <v>134</v>
      </c>
      <c r="F22" s="189"/>
    </row>
    <row r="23" spans="2:6" ht="27">
      <c r="B23" s="411"/>
      <c r="C23" s="191" t="s">
        <v>142</v>
      </c>
      <c r="D23" s="191" t="s">
        <v>202</v>
      </c>
      <c r="E23" s="412"/>
      <c r="F23" s="189"/>
    </row>
    <row r="24" spans="2:6" ht="54">
      <c r="B24" s="411"/>
      <c r="C24" s="191" t="s">
        <v>203</v>
      </c>
      <c r="D24" s="191" t="s">
        <v>204</v>
      </c>
      <c r="E24" s="412"/>
      <c r="F24" s="189"/>
    </row>
    <row r="25" spans="2:6" ht="40.5">
      <c r="B25" s="411"/>
      <c r="C25" s="191" t="s">
        <v>205</v>
      </c>
      <c r="D25" s="191" t="s">
        <v>206</v>
      </c>
      <c r="E25" s="412"/>
      <c r="F25" s="189"/>
    </row>
    <row r="26" spans="2:6" s="189" customFormat="1"/>
    <row r="27" spans="2:6" hidden="1"/>
    <row r="28" spans="2:6" hidden="1"/>
    <row r="29" spans="2:6" hidden="1"/>
    <row r="30" spans="2:6" hidden="1"/>
    <row r="31" spans="2:6" hidden="1"/>
  </sheetData>
  <mergeCells count="8">
    <mergeCell ref="B22:B25"/>
    <mergeCell ref="E22:E25"/>
    <mergeCell ref="B2:B8"/>
    <mergeCell ref="F2:F8"/>
    <mergeCell ref="B11:B13"/>
    <mergeCell ref="F11:F13"/>
    <mergeCell ref="B16:B19"/>
    <mergeCell ref="E16:E19"/>
  </mergeCells>
  <phoneticPr fontId="13"/>
  <hyperlinks>
    <hyperlink ref="F2:F8" location="調査票!B11" display="調査票!B11"/>
    <hyperlink ref="F11:F13" location="調査票!B12" display="調査票!B12"/>
    <hyperlink ref="E16:E19" location="調査票!B17" display="調査票!B17"/>
    <hyperlink ref="E22:E25" location="調査票!B18" display="調査票!B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調査票</vt:lpstr>
      <vt:lpstr>導入量</vt:lpstr>
      <vt:lpstr>削減原単位</vt:lpstr>
      <vt:lpstr>結果表</vt:lpstr>
      <vt:lpstr>他効果</vt:lpstr>
      <vt:lpstr>ご意見</vt:lpstr>
      <vt:lpstr>解説</vt:lpstr>
      <vt:lpstr>ご意見!Print_Area</vt:lpstr>
      <vt:lpstr>削減原単位!Print_Area</vt:lpstr>
      <vt:lpstr>導入量!Print_Area</vt:lpstr>
    </vt:vector>
  </TitlesOfParts>
  <Company>SRDI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竹村 翼</dc:creator>
  <cp:lastModifiedBy>PC-USER</cp:lastModifiedBy>
  <cp:lastPrinted>2016-04-13T05:56:30Z</cp:lastPrinted>
  <dcterms:created xsi:type="dcterms:W3CDTF">2010-10-12T10:47:28Z</dcterms:created>
  <dcterms:modified xsi:type="dcterms:W3CDTF">2016-04-13T06:35:06Z</dcterms:modified>
</cp:coreProperties>
</file>